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การรายงานแผนและผลการพัฒนาบุคลากร รอบที่ 1 ปี 2564\แผนพัฒนารอบที่ 12564\"/>
    </mc:Choice>
  </mc:AlternateContent>
  <bookViews>
    <workbookView xWindow="28680" yWindow="-120" windowWidth="29040" windowHeight="1584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เก็บข้อมูลHRD!$A$6:$P$81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เก็บข้อมูลHRD!$A$1:$M$98</definedName>
    <definedName name="_xlnm.Print_Area" localSheetId="1">สรุปผลHRD!$A$1:$N$24</definedName>
    <definedName name="_xlnm.Print_Titles" localSheetId="0">เก็บข้อมูลHRD!$6:$6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  <c r="F24" i="2"/>
  <c r="F24" i="2" a="1"/>
  <c r="D24" i="2"/>
  <c r="K82" i="1"/>
  <c r="D24" i="2" a="1"/>
</calcChain>
</file>

<file path=xl/sharedStrings.xml><?xml version="1.0" encoding="utf-8"?>
<sst xmlns="http://schemas.openxmlformats.org/spreadsheetml/2006/main" count="786" uniqueCount="230">
  <si>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</si>
  <si>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</si>
  <si>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</si>
  <si>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</si>
  <si>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</si>
  <si>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</si>
  <si>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</si>
  <si>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</si>
  <si>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</si>
  <si>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</si>
  <si>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</si>
  <si>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</si>
  <si>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</si>
  <si>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</si>
  <si>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</si>
  <si>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</si>
  <si>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</si>
  <si>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</si>
  <si>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</si>
  <si>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</si>
  <si>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</si>
  <si>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</si>
  <si>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</si>
  <si>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</si>
  <si>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</si>
  <si>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</si>
  <si>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</si>
  <si>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</si>
  <si>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</si>
  <si>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</si>
  <si>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</si>
  <si>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</si>
  <si>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</si>
  <si>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</si>
  <si>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</si>
  <si>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</si>
  <si>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</si>
  <si>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</si>
  <si>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</si>
  <si>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</si>
  <si>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</si>
  <si>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</si>
  <si>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</si>
  <si>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</si>
  <si>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</si>
  <si>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</si>
  <si>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</si>
  <si>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</si>
  <si>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</si>
  <si>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</si>
  <si>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</si>
  <si>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</si>
  <si>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</si>
  <si>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</si>
  <si>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</si>
  <si>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</si>
  <si>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</si>
  <si>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</si>
  <si>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</si>
  <si>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</si>
  <si>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</si>
  <si>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</si>
  <si>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</si>
  <si>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</si>
  <si>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</si>
  <si>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</si>
  <si>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</si>
  <si>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</si>
  <si>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</si>
  <si>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</si>
  <si>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</si>
  <si>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</si>
  <si>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</si>
  <si>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</si>
  <si>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</si>
  <si>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</si>
  <si>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</si>
  <si>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</si>
  <si>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นางนิดา เทพแสง</t>
  </si>
  <si>
    <t>นางสาววราภรณ์ สุขวัฒนา</t>
  </si>
  <si>
    <t>นางแสงจันทร์ พินิจ</t>
  </si>
  <si>
    <t>นางสาวธีรัชธาวัลย์ โตบันลือภพ</t>
  </si>
  <si>
    <t>นางสาวอรอนงค์ พิมพ์คำไหล</t>
  </si>
  <si>
    <t>นายสันติ พรพิพัฒน์สิริ</t>
  </si>
  <si>
    <t>นายสุเทพ ตั้งจิตต์พิสุทธิ์</t>
  </si>
  <si>
    <t>นายศิริชัย วงศ์ยาง</t>
  </si>
  <si>
    <t>นายพีระพันธ์ ตั้งตระการพงษ์</t>
  </si>
  <si>
    <t>นายจรูญ อุตุภรณ์</t>
  </si>
  <si>
    <t>ว่าที่ ร.ต.ศักดิ์สิทธิ์ มะลัยโย</t>
  </si>
  <si>
    <t>นายธีรยุทธ์ ภูพิพัฒน์</t>
  </si>
  <si>
    <t>นายออดี้ ช่างปัด</t>
  </si>
  <si>
    <t>นายเปลว นามซื่อ</t>
  </si>
  <si>
    <t>นายบรรจง อาจคำ</t>
  </si>
  <si>
    <t>นายสันทัด ปินคำ</t>
  </si>
  <si>
    <t>นายเกรียงไกร สิทธิขันแก้ว</t>
  </si>
  <si>
    <t>นายชัชชัย ยามี</t>
  </si>
  <si>
    <t>นางสาววทันยา ธนวิโรจน์กุล</t>
  </si>
  <si>
    <t>นายโสภณ แก้วศิริ</t>
  </si>
  <si>
    <t>นายปรัชญา โสภารัตน์</t>
  </si>
  <si>
    <t>นายวันชัย ออสุข</t>
  </si>
  <si>
    <t>นางสาวพรวิมล ปาทา</t>
  </si>
  <si>
    <t>นายสุกิจ มากมี</t>
  </si>
  <si>
    <t>นายภัทรพงศ์ จักรทอง</t>
  </si>
  <si>
    <t>นายสุคนธ์ หงษ์ร่อน</t>
  </si>
  <si>
    <t>นายภาณุพัฒน์ ราชคมน์</t>
  </si>
  <si>
    <t>นายทิวากร บำรุงรส</t>
  </si>
  <si>
    <t>นายสุพล ปานพาน</t>
  </si>
  <si>
    <t>นายไชยนิรันตร์ สุนันต๊ะ</t>
  </si>
  <si>
    <t>นายชิงชัย จินะพรม</t>
  </si>
  <si>
    <t>นางสาวนัฐชารียา มุสกวัน</t>
  </si>
  <si>
    <t>นายอนันต์  มาใจวงศ์</t>
  </si>
  <si>
    <t>นายศตวรรษ ยอดสุวรรณ</t>
  </si>
  <si>
    <t>นายประกายพฤกษ์ คำมาเขียว</t>
  </si>
  <si>
    <t>นายวทัญญู เทพอุดม</t>
  </si>
  <si>
    <t>นายประติวัฒน์ สุ่มแก้ว</t>
  </si>
  <si>
    <t>นายสุรชัย สุวินาเจ</t>
  </si>
  <si>
    <t>นางสาวสุพิน  ใจดี</t>
  </si>
  <si>
    <t>นางสาววารินทร์  ปัญญาใจ</t>
  </si>
  <si>
    <t>นายชาญวิทย์ พานะ</t>
  </si>
  <si>
    <t>นายชาญณรงค์ ไชยชมภู</t>
  </si>
  <si>
    <t>นายอิทธินนท์ นนท์แก้ว</t>
  </si>
  <si>
    <t>นายจาตุรงค์ ปันติ๊บ</t>
  </si>
  <si>
    <t>นายสมเกรียรติ จอมแก้ว</t>
  </si>
  <si>
    <t>นายสยาม สุวรรณศรีคำ.</t>
  </si>
  <si>
    <t>นายรัตนชัย พลฤทธิ์</t>
  </si>
  <si>
    <t>นายภาคภูมิ นาเจริญ</t>
  </si>
  <si>
    <t>นายณัฐพล ศรีบุญเรือง</t>
  </si>
  <si>
    <t>นายปฏิญญา สุยะต๊ะ</t>
  </si>
  <si>
    <t>นางสาวนิภาพร  ใจคำ</t>
  </si>
  <si>
    <t>นายไพศาล วงศ์อิน</t>
  </si>
  <si>
    <t>นายจรูญ อินวงค์หงาว</t>
  </si>
  <si>
    <t>นายเสน่ห์ แสนชัย</t>
  </si>
  <si>
    <t>นายสถิต อิ่นคำ</t>
  </si>
  <si>
    <t>นายสรโชติ กาวิชัย</t>
  </si>
  <si>
    <t>นายวิทยา ฟองเลา</t>
  </si>
  <si>
    <t>นายลีฉ่า เบเซ</t>
  </si>
  <si>
    <t>นายภากร แก้วนิลตา</t>
  </si>
  <si>
    <t>นางสนธยา สกุลวิไล</t>
  </si>
  <si>
    <t>นายจันทร์ รักลีน</t>
  </si>
  <si>
    <t>นางพัชรินพร พรหมมินทร์</t>
  </si>
  <si>
    <t>นายสุพัฒน์ มะโนสมบัติ</t>
  </si>
  <si>
    <t>นางทัศนีย์ ปานพาน</t>
  </si>
  <si>
    <t>นางสาวนงคราญ วาเพชร</t>
  </si>
  <si>
    <t>เจ้าพนักงานธุรการชำนาญงาน</t>
  </si>
  <si>
    <t>เจ้าพนักงานการเงินและบัญชีชำนาญงาน</t>
  </si>
  <si>
    <t>เจ้าพนักงานสัตวบาล</t>
  </si>
  <si>
    <t>พนักงานผู้ช่วยปศุสัตว์</t>
  </si>
  <si>
    <t>พนักงานผู้ช่วยสัตวบาล</t>
  </si>
  <si>
    <t>นวก.สัตวบาล</t>
  </si>
  <si>
    <t>นวก.การเงินและบัญชี</t>
  </si>
  <si>
    <t>เจ้าหน้าที่คอมพิวเตอร์</t>
  </si>
  <si>
    <t>นายสัตวแพทย์ชำนาญการพิเศษ</t>
  </si>
  <si>
    <t>เจ้าพนักงานสัตวบาลชำนาญงาน</t>
  </si>
  <si>
    <t>นวก.สัตวบาลชำนาญการพิเศษ</t>
  </si>
  <si>
    <t>นวก.สัตวบาลปฏิบัติการ</t>
  </si>
  <si>
    <t>ปศุสัตว์อำเภอเมืองเชียงราย</t>
  </si>
  <si>
    <t>ปศุสัตว์อำเภอเวียงชัย</t>
  </si>
  <si>
    <t>ปศุสัตว์อำเภอเชียงของ</t>
  </si>
  <si>
    <t>ปศุสัตว์อำเภอดอยหลวง</t>
  </si>
  <si>
    <t>ปศุสัตว์อำเภอแม่จัน</t>
  </si>
  <si>
    <t>ปศุสัตว์อำเภอแม่ลาว</t>
  </si>
  <si>
    <t>ปศุสัตว์อำเภอป่าแดด</t>
  </si>
  <si>
    <t>ปศุสัตว์อำเภอแม่สาย</t>
  </si>
  <si>
    <t>นายสัตวแพทย์ชำนาญการ</t>
  </si>
  <si>
    <t>ปศุสัตว์อำเภอแม่สรวย</t>
  </si>
  <si>
    <t>ปศุสัตว์อำเภอเวียงป่าเป้า</t>
  </si>
  <si>
    <t>ปศุสัตว์อำเภอเทิง</t>
  </si>
  <si>
    <t>ปศุสัตว์อำเภอเวียงเชียงรุ้ง</t>
  </si>
  <si>
    <t>ปศุสัตว์อำเภอขุนตาล</t>
  </si>
  <si>
    <t>ปศุสัตว์อำเภอพาน</t>
  </si>
  <si>
    <t>มี</t>
  </si>
  <si>
    <t>สำนักงานปศุสัตว์จังหวัดเชียงราย</t>
  </si>
  <si>
    <t>ปศุสัตว์อำเภอแม่ฟ้าหลวง</t>
  </si>
  <si>
    <t>15 มีค.64</t>
  </si>
  <si>
    <t>ตค.63-กพ.64</t>
  </si>
  <si>
    <t>สนง.ปศจ.ชร</t>
  </si>
  <si>
    <t>ฝ่ายบริหารทั่วไป</t>
  </si>
  <si>
    <t>นายรณกร ช่วยรอด</t>
  </si>
  <si>
    <t>หัวหน้ากลุ่มยุทธศาสตร์ฯ</t>
  </si>
  <si>
    <t>กลุ่มยุทธศาสตร์ฯ</t>
  </si>
  <si>
    <t>นายจำนงค์ สันกว๊าน</t>
  </si>
  <si>
    <t>กลุ่มพัฒนาสุขภาพสัตว์</t>
  </si>
  <si>
    <t>กลุ่มพัฒนาคุณภาพสินค้าการปศุสัตว์</t>
  </si>
  <si>
    <t>กลุ่มส่งเสริมและพัฒนาปศุสัตว์</t>
  </si>
  <si>
    <t>สนง.ปศุสัตว์อำเภอเมืองเชียงราย</t>
  </si>
  <si>
    <t>สนง.ปศุสัตว์อำเภอเวียงชัย</t>
  </si>
  <si>
    <t>นายรุจณภพ เมืองมูล</t>
  </si>
  <si>
    <t>สนง.ปศุสัตว์อำเภอเชียงของ</t>
  </si>
  <si>
    <t>สนง.ปศุสัตว์อำเภอดอยหลวง</t>
  </si>
  <si>
    <t>สนง.ปศุสัตว์อำเภอแม่จัน</t>
  </si>
  <si>
    <t>สนง.ปศุสัตว์อำเภอเทิง</t>
  </si>
  <si>
    <t>สนง.ปศุสัตว์อำเภอแม่ลาว</t>
  </si>
  <si>
    <t>สนง.ปศุสัตว์อำเภอแม่ฟ้าหลวง</t>
  </si>
  <si>
    <t>สนง.ปศุสัตว์อำเภอพาน</t>
  </si>
  <si>
    <t>นางสาวกาละเกศ หอมดอกพลอย</t>
  </si>
  <si>
    <t>เจ้าพนักงานสัตวบาลปฏิบัติงาน</t>
  </si>
  <si>
    <t>นายยุทธการ ยอดแก้ว</t>
  </si>
  <si>
    <t>สนง.ปศุสัตว์อำเภอแม่สาย</t>
  </si>
  <si>
    <t>สนง.ปศุสัตว์อำเภอแม่สรวย</t>
  </si>
  <si>
    <t>สำนักงานปศุสัตว์อำเภอเวียงป่าเป้า</t>
  </si>
  <si>
    <t>สำนักงานปศุสัตว์อำเภอแม่ลาว</t>
  </si>
  <si>
    <t>สำนักงานปศุสัตว์อำเภอป่าแดด</t>
  </si>
  <si>
    <t>ปศุสัตว์อำเภอพญาเม็งราย</t>
  </si>
  <si>
    <t>สนง.ปศุสัตว์อำเภอพญาเม็งราย</t>
  </si>
  <si>
    <t>สนง.ปศุสัตว์อำเภอเวียงเชียงรุ้ง</t>
  </si>
  <si>
    <t>สนง.ปศุสัตว์อำเภอขุนตาล</t>
  </si>
  <si>
    <t>สนง.ปศุสัตว์อำเภอเชียงแสน</t>
  </si>
  <si>
    <t>นางสาวเสาวลักษณ์ ตาคำ</t>
  </si>
  <si>
    <t>นายศตวรรษ จันทร์ภิรมย์</t>
  </si>
  <si>
    <t>สนง.ปศุสัตว์อำเภอแม่สรวย3</t>
  </si>
  <si>
    <t>สนง.ปศุสัตว์ออำเภอพาน</t>
  </si>
  <si>
    <t>สนง.ปศุสัตว์อำเภอเวียงป่าเป้า</t>
  </si>
  <si>
    <t>สนง.ปศุสัตว์อำเภอเวียงแก่น</t>
  </si>
  <si>
    <t>นายณัฐวุฒ อิ่มสิน</t>
  </si>
  <si>
    <t>นายกาญจน์ธนัฐ กิติคุณ</t>
  </si>
  <si>
    <t>นายปิลันท์ จันรส</t>
  </si>
  <si>
    <t>การใช้เทคโนโลยี</t>
  </si>
  <si>
    <t>e-Learning</t>
  </si>
  <si>
    <t>นางสาวสุวิชชา ปัญจขันธ์</t>
  </si>
  <si>
    <t>ตค.63-กพ.65</t>
  </si>
  <si>
    <t>ภาวะผู้นำ/คุณธรรม/จริยธรรม</t>
  </si>
  <si>
    <t>ความมั่นคงปลอดภัยบนอินเตอร์เน็ตและการปฏิบัติตนสำหรับข้าราชการยุคดิจิทัล</t>
  </si>
  <si>
    <t>การเชื่อมโยงนโยบายสู่การปฏิบัติ</t>
  </si>
  <si>
    <t>ภาวะผู้นำ (Leadership)</t>
  </si>
  <si>
    <t>การบริหารความเสี่ยง (Risk Management)</t>
  </si>
  <si>
    <t>Project Management สำหรับข้าราชการระดับบริหาร</t>
  </si>
  <si>
    <t>กฎหมาย/กฎระเบียบฯ</t>
  </si>
  <si>
    <t>ทักษะการคิด</t>
  </si>
  <si>
    <t>การสื่อสารเพื่อให้เกิดประสิทธิภาพสูงสุดในการทำงาน</t>
  </si>
  <si>
    <t>จิตอาสา/บริการ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</si>
</sst>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[$-1870000]d/m/yy;@"/>
    <numFmt numFmtId="165" formatCode="[$-187041E]d\ mmm\ yy;@"/>
    <numFmt numFmtId="166" formatCode="#,##0_ ;\-#,##0\ "/>
    <numFmt numFmtId="167" formatCode="#,##0.00_ ;\-#,##0.00\ "/>
    <numFmt numFmtId="168" formatCode="&quot;฿&quot;#,##0.00"/>
  </numFmts>
  <fonts count="54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65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64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5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6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6" fontId="19" fillId="2" borderId="4" xfId="1" applyNumberFormat="1" applyFont="1" applyFill="1" applyBorder="1" applyAlignment="1">
      <alignment horizontal="center" vertical="center" shrinkToFit="1"/>
    </xf>
    <xf numFmtId="167" fontId="6" fillId="2" borderId="4" xfId="1" applyNumberFormat="1" applyFont="1" applyFill="1" applyBorder="1" applyAlignment="1">
      <alignment horizontal="center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8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8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164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65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65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68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49" fontId="5" fillId="0" borderId="4" xfId="0" applyNumberFormat="1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2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82"/>
  <sheetViews>
    <sheetView showGridLines="0" tabSelected="1" zoomScale="150" zoomScaleNormal="150" zoomScaleSheetLayoutView="90" zoomScalePageLayoutView="120" workbookViewId="0">
      <pane ySplit="6" topLeftCell="A61" activePane="bottomLeft" state="frozen"/>
      <selection pane="bottomLeft" activeCell="N81" sqref="N81"/>
    </sheetView>
  </sheetViews>
  <sheetFormatPr defaultColWidth="9" defaultRowHeight="21.95" customHeight="1"/>
  <cols>
    <col min="1" max="1" width="3.140625" style="88" customWidth="1"/>
    <col min="2" max="2" width="19.140625" style="89" customWidth="1"/>
    <col min="3" max="3" width="14.140625" style="90" customWidth="1"/>
    <col min="4" max="4" width="8.140625" style="91" customWidth="1"/>
    <col min="5" max="5" width="25.42578125" style="90" customWidth="1"/>
    <col min="6" max="6" width="13.5703125" style="90" customWidth="1"/>
    <col min="7" max="7" width="12.42578125" style="90" customWidth="1"/>
    <col min="8" max="8" width="8.28515625" style="88" customWidth="1"/>
    <col min="9" max="9" width="7" style="90" customWidth="1"/>
    <col min="10" max="10" width="7" style="92" customWidth="1"/>
    <col min="11" max="11" width="6" style="93" customWidth="1"/>
    <col min="12" max="12" width="5.5703125" style="94" customWidth="1"/>
    <col min="13" max="13" width="5.7109375" style="95" customWidth="1"/>
    <col min="14" max="14" width="7.42578125" style="3" customWidth="1"/>
    <col min="15" max="15" width="9" style="3"/>
    <col min="16" max="16384" width="9" style="26"/>
  </cols>
  <sheetData>
    <row r="1" spans="1:15" s="12" customFormat="1" ht="4.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1"/>
    </row>
    <row r="2" spans="1:15" s="12" customFormat="1" ht="27.75" customHeight="1">
      <c r="A2" s="53"/>
      <c r="B2" s="54" t="s">
        <v>54</v>
      </c>
      <c r="C2" s="135" t="s">
        <v>171</v>
      </c>
      <c r="D2" s="136"/>
      <c r="E2" s="137" t="s">
        <v>73</v>
      </c>
      <c r="F2" s="137"/>
      <c r="G2" s="137"/>
      <c r="H2" s="137"/>
      <c r="I2" s="137"/>
      <c r="J2" s="137"/>
      <c r="K2" s="137"/>
      <c r="L2" s="137"/>
      <c r="M2" s="137"/>
    </row>
    <row r="3" spans="1:15" s="12" customFormat="1" ht="5.25" customHeight="1">
      <c r="A3" s="53"/>
      <c r="B3" s="55"/>
      <c r="C3" s="55" t="s">
        <v>55</v>
      </c>
      <c r="D3" s="55"/>
      <c r="E3" s="56"/>
      <c r="F3" s="56"/>
      <c r="G3" s="56"/>
      <c r="H3" s="56"/>
      <c r="I3" s="56"/>
      <c r="J3" s="57"/>
      <c r="K3" s="58"/>
      <c r="L3" s="56"/>
      <c r="M3" s="59"/>
    </row>
    <row r="4" spans="1:15" s="12" customFormat="1" ht="20.25" customHeight="1">
      <c r="A4" s="60"/>
      <c r="B4" s="140" t="s">
        <v>59</v>
      </c>
      <c r="C4" s="140"/>
      <c r="D4" s="108">
        <v>38</v>
      </c>
      <c r="E4" s="61" t="s">
        <v>60</v>
      </c>
      <c r="F4" s="108">
        <v>38</v>
      </c>
      <c r="G4" s="62" t="s">
        <v>47</v>
      </c>
      <c r="H4" s="125">
        <v>2564</v>
      </c>
      <c r="I4" s="122" t="s">
        <v>75</v>
      </c>
      <c r="J4" s="139" t="s">
        <v>78</v>
      </c>
      <c r="K4" s="139"/>
      <c r="L4" s="123" t="s">
        <v>45</v>
      </c>
      <c r="M4" s="124" t="s">
        <v>173</v>
      </c>
    </row>
    <row r="5" spans="1:15" s="27" customFormat="1" ht="4.5" customHeight="1">
      <c r="A5" s="63"/>
      <c r="B5" s="138"/>
      <c r="C5" s="138"/>
      <c r="D5" s="64"/>
      <c r="E5" s="64"/>
      <c r="F5" s="65"/>
      <c r="G5" s="66"/>
      <c r="H5" s="67"/>
      <c r="I5" s="66"/>
      <c r="J5" s="68"/>
      <c r="K5" s="69"/>
      <c r="L5" s="70"/>
      <c r="M5" s="67"/>
      <c r="N5" s="3"/>
      <c r="O5" s="3"/>
    </row>
    <row r="6" spans="1:15" s="51" customFormat="1" ht="39.75" customHeight="1">
      <c r="A6" s="71" t="s">
        <v>0</v>
      </c>
      <c r="B6" s="71" t="s">
        <v>63</v>
      </c>
      <c r="C6" s="71" t="s">
        <v>1</v>
      </c>
      <c r="D6" s="72" t="s">
        <v>3</v>
      </c>
      <c r="E6" s="71" t="s">
        <v>69</v>
      </c>
      <c r="F6" s="73" t="s">
        <v>4</v>
      </c>
      <c r="G6" s="74" t="s">
        <v>5</v>
      </c>
      <c r="H6" s="71" t="s">
        <v>2</v>
      </c>
      <c r="I6" s="113" t="s">
        <v>43</v>
      </c>
      <c r="J6" s="114" t="s">
        <v>44</v>
      </c>
      <c r="K6" s="111" t="s">
        <v>71</v>
      </c>
      <c r="L6" s="112" t="s">
        <v>50</v>
      </c>
      <c r="M6" s="75" t="s">
        <v>6</v>
      </c>
      <c r="N6" s="13"/>
      <c r="O6" s="1"/>
    </row>
    <row r="7" spans="1:15" ht="21.95" customHeight="1">
      <c r="A7" s="76">
        <v>1</v>
      </c>
      <c r="B7" s="77" t="s">
        <v>78</v>
      </c>
      <c r="C7" s="78" t="s">
        <v>143</v>
      </c>
      <c r="D7" s="78" t="s">
        <v>176</v>
      </c>
      <c r="E7" s="78" t="s">
        <v>223</v>
      </c>
      <c r="F7" s="78" t="s">
        <v>220</v>
      </c>
      <c r="G7" s="78" t="s">
        <v>217</v>
      </c>
      <c r="H7" s="76" t="s">
        <v>175</v>
      </c>
      <c r="I7" s="79" t="s">
        <v>174</v>
      </c>
      <c r="J7" s="80">
        <v>3</v>
      </c>
      <c r="K7" s="81">
        <v>0</v>
      </c>
      <c r="L7" s="76" t="s">
        <v>170</v>
      </c>
      <c r="M7" s="82">
        <v>1</v>
      </c>
    </row>
    <row r="8" spans="1:15" ht="21.95" customHeight="1">
      <c r="A8" s="83">
        <v>2</v>
      </c>
      <c r="B8" s="77" t="s">
        <v>79</v>
      </c>
      <c r="C8" s="84" t="s">
        <v>144</v>
      </c>
      <c r="D8" s="84" t="s">
        <v>176</v>
      </c>
      <c r="E8" s="78" t="s">
        <v>224</v>
      </c>
      <c r="F8" s="84" t="s">
        <v>226</v>
      </c>
      <c r="G8" s="84" t="s">
        <v>217</v>
      </c>
      <c r="H8" s="76" t="s">
        <v>175</v>
      </c>
      <c r="I8" s="79" t="s">
        <v>174</v>
      </c>
      <c r="J8" s="85">
        <v>3</v>
      </c>
      <c r="K8" s="86">
        <v>0</v>
      </c>
      <c r="L8" s="76" t="s">
        <v>170</v>
      </c>
      <c r="M8" s="82">
        <v>1</v>
      </c>
    </row>
    <row r="9" spans="1:15" ht="21.95" customHeight="1">
      <c r="A9" s="76">
        <v>3</v>
      </c>
      <c r="B9" s="77" t="s">
        <v>177</v>
      </c>
      <c r="C9" s="84" t="s">
        <v>178</v>
      </c>
      <c r="D9" s="84" t="s">
        <v>179</v>
      </c>
      <c r="E9" s="78" t="s">
        <v>224</v>
      </c>
      <c r="F9" s="84" t="s">
        <v>226</v>
      </c>
      <c r="G9" s="84" t="s">
        <v>217</v>
      </c>
      <c r="H9" s="76" t="s">
        <v>175</v>
      </c>
      <c r="I9" s="79" t="s">
        <v>174</v>
      </c>
      <c r="J9" s="85">
        <v>3</v>
      </c>
      <c r="K9" s="86">
        <v>0</v>
      </c>
      <c r="L9" s="76" t="s">
        <v>170</v>
      </c>
      <c r="M9" s="82">
        <v>1</v>
      </c>
    </row>
    <row r="10" spans="1:15" ht="21.95" customHeight="1">
      <c r="A10" s="83">
        <v>4</v>
      </c>
      <c r="B10" s="87" t="s">
        <v>80</v>
      </c>
      <c r="C10" s="84" t="s">
        <v>152</v>
      </c>
      <c r="D10" s="84" t="s">
        <v>179</v>
      </c>
      <c r="E10" s="78" t="s">
        <v>224</v>
      </c>
      <c r="F10" s="84" t="s">
        <v>226</v>
      </c>
      <c r="G10" s="84" t="s">
        <v>217</v>
      </c>
      <c r="H10" s="76" t="s">
        <v>175</v>
      </c>
      <c r="I10" s="79" t="s">
        <v>174</v>
      </c>
      <c r="J10" s="85">
        <v>3</v>
      </c>
      <c r="K10" s="86">
        <v>0</v>
      </c>
      <c r="L10" s="76" t="s">
        <v>170</v>
      </c>
      <c r="M10" s="82">
        <v>1</v>
      </c>
    </row>
    <row r="11" spans="1:15" ht="21.95" customHeight="1">
      <c r="A11" s="76">
        <v>5</v>
      </c>
      <c r="B11" s="129" t="s">
        <v>180</v>
      </c>
      <c r="C11" s="130" t="s">
        <v>151</v>
      </c>
      <c r="D11" s="130" t="s">
        <v>181</v>
      </c>
      <c r="E11" s="78" t="s">
        <v>223</v>
      </c>
      <c r="F11" s="84" t="s">
        <v>220</v>
      </c>
      <c r="G11" s="84" t="s">
        <v>217</v>
      </c>
      <c r="H11" s="76" t="s">
        <v>175</v>
      </c>
      <c r="I11" s="79" t="s">
        <v>174</v>
      </c>
      <c r="J11" s="132">
        <v>3</v>
      </c>
      <c r="K11" s="133">
        <v>0</v>
      </c>
      <c r="L11" s="131" t="s">
        <v>170</v>
      </c>
      <c r="M11" s="82">
        <v>1</v>
      </c>
    </row>
    <row r="12" spans="1:15" ht="21.95" customHeight="1">
      <c r="A12" s="83">
        <v>6</v>
      </c>
      <c r="B12" s="129" t="s">
        <v>218</v>
      </c>
      <c r="C12" s="130" t="s">
        <v>163</v>
      </c>
      <c r="D12" s="130" t="s">
        <v>181</v>
      </c>
      <c r="E12" s="78" t="s">
        <v>224</v>
      </c>
      <c r="F12" s="84" t="s">
        <v>226</v>
      </c>
      <c r="G12" s="84" t="s">
        <v>217</v>
      </c>
      <c r="H12" s="76" t="s">
        <v>175</v>
      </c>
      <c r="I12" s="79" t="s">
        <v>219</v>
      </c>
      <c r="J12" s="132">
        <v>3</v>
      </c>
      <c r="K12" s="133">
        <v>0</v>
      </c>
      <c r="L12" s="131" t="s">
        <v>170</v>
      </c>
      <c r="M12" s="82">
        <v>1</v>
      </c>
    </row>
    <row r="13" spans="1:15" ht="21.95" customHeight="1">
      <c r="A13" s="76">
        <v>7</v>
      </c>
      <c r="B13" s="129" t="s">
        <v>81</v>
      </c>
      <c r="C13" s="130" t="s">
        <v>151</v>
      </c>
      <c r="D13" s="130" t="s">
        <v>182</v>
      </c>
      <c r="E13" s="78" t="s">
        <v>222</v>
      </c>
      <c r="F13" s="84" t="s">
        <v>216</v>
      </c>
      <c r="G13" s="84" t="s">
        <v>217</v>
      </c>
      <c r="H13" s="76" t="s">
        <v>175</v>
      </c>
      <c r="I13" s="79" t="s">
        <v>174</v>
      </c>
      <c r="J13" s="132">
        <v>5</v>
      </c>
      <c r="K13" s="133">
        <v>0</v>
      </c>
      <c r="L13" s="131" t="s">
        <v>170</v>
      </c>
      <c r="M13" s="82">
        <v>1</v>
      </c>
    </row>
    <row r="14" spans="1:15" ht="21.95" customHeight="1">
      <c r="A14" s="83">
        <v>8</v>
      </c>
      <c r="B14" s="129" t="s">
        <v>82</v>
      </c>
      <c r="C14" s="130" t="s">
        <v>153</v>
      </c>
      <c r="D14" s="130" t="s">
        <v>183</v>
      </c>
      <c r="E14" s="78" t="s">
        <v>221</v>
      </c>
      <c r="F14" s="84" t="s">
        <v>216</v>
      </c>
      <c r="G14" s="84" t="s">
        <v>217</v>
      </c>
      <c r="H14" s="76" t="s">
        <v>175</v>
      </c>
      <c r="I14" s="79" t="s">
        <v>174</v>
      </c>
      <c r="J14" s="132">
        <v>3</v>
      </c>
      <c r="K14" s="133">
        <v>0</v>
      </c>
      <c r="L14" s="131" t="s">
        <v>170</v>
      </c>
      <c r="M14" s="82">
        <v>1</v>
      </c>
    </row>
    <row r="15" spans="1:15" ht="21.95" customHeight="1">
      <c r="A15" s="76">
        <v>9</v>
      </c>
      <c r="B15" s="87" t="s">
        <v>83</v>
      </c>
      <c r="C15" s="84" t="s">
        <v>154</v>
      </c>
      <c r="D15" s="84" t="s">
        <v>183</v>
      </c>
      <c r="E15" s="78" t="s">
        <v>224</v>
      </c>
      <c r="F15" s="84" t="s">
        <v>226</v>
      </c>
      <c r="G15" s="84" t="s">
        <v>217</v>
      </c>
      <c r="H15" s="76" t="s">
        <v>175</v>
      </c>
      <c r="I15" s="79" t="s">
        <v>174</v>
      </c>
      <c r="J15" s="85">
        <v>3</v>
      </c>
      <c r="K15" s="86">
        <v>0</v>
      </c>
      <c r="L15" s="76" t="s">
        <v>170</v>
      </c>
      <c r="M15" s="82">
        <v>1</v>
      </c>
    </row>
    <row r="16" spans="1:15" ht="21.95" customHeight="1">
      <c r="A16" s="83">
        <v>10</v>
      </c>
      <c r="B16" s="87" t="s">
        <v>84</v>
      </c>
      <c r="C16" s="84" t="s">
        <v>155</v>
      </c>
      <c r="D16" s="84" t="s">
        <v>184</v>
      </c>
      <c r="E16" s="78" t="s">
        <v>223</v>
      </c>
      <c r="F16" s="84" t="s">
        <v>220</v>
      </c>
      <c r="G16" s="84" t="s">
        <v>217</v>
      </c>
      <c r="H16" s="76" t="s">
        <v>175</v>
      </c>
      <c r="I16" s="79" t="s">
        <v>174</v>
      </c>
      <c r="J16" s="85">
        <v>3</v>
      </c>
      <c r="K16" s="86">
        <v>0</v>
      </c>
      <c r="L16" s="76" t="s">
        <v>170</v>
      </c>
      <c r="M16" s="82">
        <v>1</v>
      </c>
    </row>
    <row r="17" spans="1:15" ht="21.95" customHeight="1">
      <c r="A17" s="76">
        <v>11</v>
      </c>
      <c r="B17" s="129" t="s">
        <v>85</v>
      </c>
      <c r="C17" s="130" t="s">
        <v>152</v>
      </c>
      <c r="D17" s="130" t="s">
        <v>184</v>
      </c>
      <c r="E17" s="78" t="s">
        <v>224</v>
      </c>
      <c r="F17" s="84" t="s">
        <v>226</v>
      </c>
      <c r="G17" s="84" t="s">
        <v>217</v>
      </c>
      <c r="H17" s="76" t="s">
        <v>175</v>
      </c>
      <c r="I17" s="79" t="s">
        <v>174</v>
      </c>
      <c r="J17" s="132">
        <v>3</v>
      </c>
      <c r="K17" s="133">
        <v>0</v>
      </c>
      <c r="L17" s="131" t="s">
        <v>170</v>
      </c>
      <c r="M17" s="82">
        <v>1</v>
      </c>
      <c r="N17" s="26"/>
      <c r="O17" s="26"/>
    </row>
    <row r="18" spans="1:15" ht="21.95" customHeight="1">
      <c r="A18" s="83">
        <v>12</v>
      </c>
      <c r="B18" s="87" t="s">
        <v>86</v>
      </c>
      <c r="C18" s="84" t="s">
        <v>156</v>
      </c>
      <c r="D18" s="84" t="s">
        <v>185</v>
      </c>
      <c r="E18" s="78" t="s">
        <v>221</v>
      </c>
      <c r="F18" s="84" t="s">
        <v>216</v>
      </c>
      <c r="G18" s="84" t="s">
        <v>217</v>
      </c>
      <c r="H18" s="76" t="s">
        <v>175</v>
      </c>
      <c r="I18" s="79" t="s">
        <v>174</v>
      </c>
      <c r="J18" s="85">
        <v>3</v>
      </c>
      <c r="K18" s="86">
        <v>0</v>
      </c>
      <c r="L18" s="76" t="s">
        <v>170</v>
      </c>
      <c r="M18" s="82">
        <v>1</v>
      </c>
    </row>
    <row r="19" spans="1:15" ht="21.95" customHeight="1">
      <c r="A19" s="76">
        <v>13</v>
      </c>
      <c r="B19" s="129" t="s">
        <v>186</v>
      </c>
      <c r="C19" s="130" t="s">
        <v>157</v>
      </c>
      <c r="D19" s="130" t="s">
        <v>187</v>
      </c>
      <c r="E19" s="78" t="s">
        <v>223</v>
      </c>
      <c r="F19" s="84" t="s">
        <v>220</v>
      </c>
      <c r="G19" s="84" t="s">
        <v>217</v>
      </c>
      <c r="H19" s="76" t="s">
        <v>175</v>
      </c>
      <c r="I19" s="79" t="s">
        <v>174</v>
      </c>
      <c r="J19" s="132">
        <v>3</v>
      </c>
      <c r="K19" s="133">
        <v>0</v>
      </c>
      <c r="L19" s="131" t="s">
        <v>170</v>
      </c>
      <c r="M19" s="82">
        <v>1</v>
      </c>
      <c r="N19" s="26"/>
      <c r="O19" s="26"/>
    </row>
    <row r="20" spans="1:15" ht="21.95" customHeight="1">
      <c r="A20" s="83">
        <v>14</v>
      </c>
      <c r="B20" s="129" t="s">
        <v>88</v>
      </c>
      <c r="C20" s="130" t="s">
        <v>152</v>
      </c>
      <c r="D20" s="130" t="s">
        <v>187</v>
      </c>
      <c r="E20" s="78" t="s">
        <v>224</v>
      </c>
      <c r="F20" s="84" t="s">
        <v>226</v>
      </c>
      <c r="G20" s="84" t="s">
        <v>217</v>
      </c>
      <c r="H20" s="76" t="s">
        <v>175</v>
      </c>
      <c r="I20" s="79" t="s">
        <v>174</v>
      </c>
      <c r="J20" s="132">
        <v>3</v>
      </c>
      <c r="K20" s="133">
        <v>0</v>
      </c>
      <c r="L20" s="131" t="s">
        <v>170</v>
      </c>
      <c r="M20" s="82">
        <v>1</v>
      </c>
      <c r="N20" s="26"/>
      <c r="O20" s="26"/>
    </row>
    <row r="21" spans="1:15" ht="21.95" customHeight="1">
      <c r="A21" s="76">
        <v>15</v>
      </c>
      <c r="B21" s="129" t="s">
        <v>89</v>
      </c>
      <c r="C21" s="130" t="s">
        <v>158</v>
      </c>
      <c r="D21" s="130" t="s">
        <v>188</v>
      </c>
      <c r="E21" s="78" t="s">
        <v>224</v>
      </c>
      <c r="F21" s="84" t="s">
        <v>226</v>
      </c>
      <c r="G21" s="84" t="s">
        <v>217</v>
      </c>
      <c r="H21" s="76" t="s">
        <v>175</v>
      </c>
      <c r="I21" s="79" t="s">
        <v>174</v>
      </c>
      <c r="J21" s="132">
        <v>3</v>
      </c>
      <c r="K21" s="133">
        <v>0</v>
      </c>
      <c r="L21" s="131" t="s">
        <v>170</v>
      </c>
      <c r="M21" s="82">
        <v>1</v>
      </c>
      <c r="N21" s="26"/>
      <c r="O21" s="26"/>
    </row>
    <row r="22" spans="1:15" ht="21.95" customHeight="1">
      <c r="A22" s="83">
        <v>16</v>
      </c>
      <c r="B22" s="87" t="s">
        <v>90</v>
      </c>
      <c r="C22" s="84" t="s">
        <v>159</v>
      </c>
      <c r="D22" s="84" t="s">
        <v>189</v>
      </c>
      <c r="E22" s="78" t="s">
        <v>224</v>
      </c>
      <c r="F22" s="84" t="s">
        <v>226</v>
      </c>
      <c r="G22" s="84" t="s">
        <v>217</v>
      </c>
      <c r="H22" s="76" t="s">
        <v>175</v>
      </c>
      <c r="I22" s="79" t="s">
        <v>174</v>
      </c>
      <c r="J22" s="85">
        <v>3</v>
      </c>
      <c r="K22" s="86">
        <v>0</v>
      </c>
      <c r="L22" s="76" t="s">
        <v>170</v>
      </c>
      <c r="M22" s="82">
        <v>1</v>
      </c>
    </row>
    <row r="23" spans="1:15" ht="21.95" customHeight="1">
      <c r="A23" s="76">
        <v>17</v>
      </c>
      <c r="B23" s="87" t="s">
        <v>105</v>
      </c>
      <c r="C23" s="84" t="s">
        <v>166</v>
      </c>
      <c r="D23" s="84" t="s">
        <v>190</v>
      </c>
      <c r="E23" s="78" t="s">
        <v>225</v>
      </c>
      <c r="F23" s="84" t="s">
        <v>227</v>
      </c>
      <c r="G23" s="84" t="s">
        <v>217</v>
      </c>
      <c r="H23" s="76" t="s">
        <v>175</v>
      </c>
      <c r="I23" s="79" t="s">
        <v>174</v>
      </c>
      <c r="J23" s="85">
        <v>3</v>
      </c>
      <c r="K23" s="86">
        <v>0</v>
      </c>
      <c r="L23" s="76" t="s">
        <v>170</v>
      </c>
      <c r="M23" s="82">
        <v>1</v>
      </c>
    </row>
    <row r="24" spans="1:15" ht="21.95" customHeight="1">
      <c r="A24" s="83">
        <v>18</v>
      </c>
      <c r="B24" s="129" t="s">
        <v>91</v>
      </c>
      <c r="C24" s="130" t="s">
        <v>152</v>
      </c>
      <c r="D24" s="130" t="s">
        <v>190</v>
      </c>
      <c r="E24" s="78" t="s">
        <v>224</v>
      </c>
      <c r="F24" s="84" t="s">
        <v>226</v>
      </c>
      <c r="G24" s="84" t="s">
        <v>217</v>
      </c>
      <c r="H24" s="76" t="s">
        <v>175</v>
      </c>
      <c r="I24" s="79" t="s">
        <v>174</v>
      </c>
      <c r="J24" s="132">
        <v>3</v>
      </c>
      <c r="K24" s="133">
        <v>0</v>
      </c>
      <c r="L24" s="131" t="s">
        <v>170</v>
      </c>
      <c r="M24" s="82">
        <v>1</v>
      </c>
      <c r="N24" s="26"/>
      <c r="O24" s="26"/>
    </row>
    <row r="25" spans="1:15" ht="21.95" customHeight="1">
      <c r="A25" s="76">
        <v>19</v>
      </c>
      <c r="B25" s="129" t="s">
        <v>92</v>
      </c>
      <c r="C25" s="130" t="s">
        <v>160</v>
      </c>
      <c r="D25" s="130" t="s">
        <v>191</v>
      </c>
      <c r="E25" s="78" t="s">
        <v>223</v>
      </c>
      <c r="F25" s="84" t="s">
        <v>220</v>
      </c>
      <c r="G25" s="84" t="s">
        <v>217</v>
      </c>
      <c r="H25" s="76" t="s">
        <v>175</v>
      </c>
      <c r="I25" s="79" t="s">
        <v>174</v>
      </c>
      <c r="J25" s="132">
        <v>3</v>
      </c>
      <c r="K25" s="133">
        <v>0</v>
      </c>
      <c r="L25" s="131" t="s">
        <v>170</v>
      </c>
      <c r="M25" s="82">
        <v>1</v>
      </c>
      <c r="N25" s="26"/>
      <c r="O25" s="26"/>
    </row>
    <row r="26" spans="1:15" ht="21.95" customHeight="1">
      <c r="A26" s="83">
        <v>20</v>
      </c>
      <c r="B26" s="87" t="s">
        <v>93</v>
      </c>
      <c r="C26" s="84" t="s">
        <v>172</v>
      </c>
      <c r="D26" s="84" t="s">
        <v>192</v>
      </c>
      <c r="E26" s="78" t="s">
        <v>223</v>
      </c>
      <c r="F26" s="84" t="s">
        <v>220</v>
      </c>
      <c r="G26" s="84" t="s">
        <v>217</v>
      </c>
      <c r="H26" s="76" t="s">
        <v>175</v>
      </c>
      <c r="I26" s="79" t="s">
        <v>174</v>
      </c>
      <c r="J26" s="85">
        <v>3</v>
      </c>
      <c r="K26" s="86">
        <v>0</v>
      </c>
      <c r="L26" s="76" t="s">
        <v>170</v>
      </c>
      <c r="M26" s="82">
        <v>1</v>
      </c>
    </row>
    <row r="27" spans="1:15" ht="21.95" customHeight="1">
      <c r="A27" s="76">
        <v>21</v>
      </c>
      <c r="B27" s="129" t="s">
        <v>94</v>
      </c>
      <c r="C27" s="130" t="s">
        <v>152</v>
      </c>
      <c r="D27" s="130" t="s">
        <v>193</v>
      </c>
      <c r="E27" s="78" t="s">
        <v>224</v>
      </c>
      <c r="F27" s="84" t="s">
        <v>226</v>
      </c>
      <c r="G27" s="84" t="s">
        <v>217</v>
      </c>
      <c r="H27" s="76" t="s">
        <v>175</v>
      </c>
      <c r="I27" s="79" t="s">
        <v>174</v>
      </c>
      <c r="J27" s="132">
        <v>3</v>
      </c>
      <c r="K27" s="133">
        <v>0</v>
      </c>
      <c r="L27" s="131" t="s">
        <v>170</v>
      </c>
      <c r="M27" s="82">
        <v>1</v>
      </c>
    </row>
    <row r="28" spans="1:15" ht="21.95" customHeight="1">
      <c r="A28" s="83">
        <v>22</v>
      </c>
      <c r="B28" s="87" t="s">
        <v>95</v>
      </c>
      <c r="C28" s="84" t="s">
        <v>66</v>
      </c>
      <c r="D28" s="84" t="s">
        <v>182</v>
      </c>
      <c r="E28" s="78" t="s">
        <v>224</v>
      </c>
      <c r="F28" s="84" t="s">
        <v>226</v>
      </c>
      <c r="G28" s="84" t="s">
        <v>217</v>
      </c>
      <c r="H28" s="76" t="s">
        <v>175</v>
      </c>
      <c r="I28" s="79" t="s">
        <v>174</v>
      </c>
      <c r="J28" s="85">
        <v>3</v>
      </c>
      <c r="K28" s="86">
        <v>0</v>
      </c>
      <c r="L28" s="76" t="s">
        <v>170</v>
      </c>
      <c r="M28" s="82">
        <v>1</v>
      </c>
    </row>
    <row r="29" spans="1:15" ht="21.95" customHeight="1">
      <c r="A29" s="76">
        <v>23</v>
      </c>
      <c r="B29" s="87" t="s">
        <v>194</v>
      </c>
      <c r="C29" s="84" t="s">
        <v>195</v>
      </c>
      <c r="D29" s="84" t="s">
        <v>189</v>
      </c>
      <c r="E29" s="78" t="s">
        <v>224</v>
      </c>
      <c r="F29" s="84" t="s">
        <v>226</v>
      </c>
      <c r="G29" s="84" t="s">
        <v>217</v>
      </c>
      <c r="H29" s="76" t="s">
        <v>175</v>
      </c>
      <c r="I29" s="79" t="s">
        <v>174</v>
      </c>
      <c r="J29" s="85">
        <v>3</v>
      </c>
      <c r="K29" s="86">
        <v>0</v>
      </c>
      <c r="L29" s="76" t="s">
        <v>170</v>
      </c>
      <c r="M29" s="82">
        <v>1</v>
      </c>
    </row>
    <row r="30" spans="1:15" ht="21.95" customHeight="1">
      <c r="A30" s="83">
        <v>24</v>
      </c>
      <c r="B30" s="129" t="s">
        <v>196</v>
      </c>
      <c r="C30" s="130" t="s">
        <v>66</v>
      </c>
      <c r="D30" s="130" t="s">
        <v>179</v>
      </c>
      <c r="E30" s="78" t="s">
        <v>224</v>
      </c>
      <c r="F30" s="84" t="s">
        <v>226</v>
      </c>
      <c r="G30" s="84" t="s">
        <v>217</v>
      </c>
      <c r="H30" s="76" t="s">
        <v>175</v>
      </c>
      <c r="I30" s="79" t="s">
        <v>174</v>
      </c>
      <c r="J30" s="132">
        <v>3</v>
      </c>
      <c r="K30" s="133">
        <v>0</v>
      </c>
      <c r="L30" s="131" t="s">
        <v>170</v>
      </c>
      <c r="M30" s="82">
        <v>1</v>
      </c>
      <c r="N30" s="26"/>
      <c r="O30" s="26"/>
    </row>
    <row r="31" spans="1:15" ht="21.95" customHeight="1">
      <c r="A31" s="76">
        <v>25</v>
      </c>
      <c r="B31" s="129" t="s">
        <v>96</v>
      </c>
      <c r="C31" s="130" t="s">
        <v>163</v>
      </c>
      <c r="D31" s="130" t="s">
        <v>193</v>
      </c>
      <c r="E31" s="78" t="s">
        <v>224</v>
      </c>
      <c r="F31" s="84" t="s">
        <v>226</v>
      </c>
      <c r="G31" s="84" t="s">
        <v>217</v>
      </c>
      <c r="H31" s="76" t="s">
        <v>175</v>
      </c>
      <c r="I31" s="79" t="s">
        <v>174</v>
      </c>
      <c r="J31" s="132">
        <v>3</v>
      </c>
      <c r="K31" s="133">
        <v>0</v>
      </c>
      <c r="L31" s="131" t="s">
        <v>170</v>
      </c>
      <c r="M31" s="82">
        <v>1</v>
      </c>
    </row>
    <row r="32" spans="1:15" ht="21.95" customHeight="1">
      <c r="A32" s="83">
        <v>26</v>
      </c>
      <c r="B32" s="129" t="s">
        <v>97</v>
      </c>
      <c r="C32" s="130" t="s">
        <v>162</v>
      </c>
      <c r="D32" s="130" t="s">
        <v>197</v>
      </c>
      <c r="E32" s="78" t="s">
        <v>221</v>
      </c>
      <c r="F32" s="84" t="s">
        <v>216</v>
      </c>
      <c r="G32" s="84" t="s">
        <v>217</v>
      </c>
      <c r="H32" s="76" t="s">
        <v>175</v>
      </c>
      <c r="I32" s="79" t="s">
        <v>174</v>
      </c>
      <c r="J32" s="132">
        <v>3</v>
      </c>
      <c r="K32" s="133">
        <v>0</v>
      </c>
      <c r="L32" s="131" t="s">
        <v>170</v>
      </c>
      <c r="M32" s="82">
        <v>1</v>
      </c>
    </row>
    <row r="33" spans="1:15" ht="21.95" customHeight="1">
      <c r="A33" s="76">
        <v>27</v>
      </c>
      <c r="B33" s="129" t="s">
        <v>98</v>
      </c>
      <c r="C33" s="130" t="s">
        <v>163</v>
      </c>
      <c r="D33" s="130" t="s">
        <v>197</v>
      </c>
      <c r="E33" s="78" t="s">
        <v>224</v>
      </c>
      <c r="F33" s="84" t="s">
        <v>226</v>
      </c>
      <c r="G33" s="84" t="s">
        <v>217</v>
      </c>
      <c r="H33" s="76" t="s">
        <v>175</v>
      </c>
      <c r="I33" s="79" t="s">
        <v>174</v>
      </c>
      <c r="J33" s="132">
        <v>3</v>
      </c>
      <c r="K33" s="133">
        <v>0</v>
      </c>
      <c r="L33" s="131" t="s">
        <v>170</v>
      </c>
      <c r="M33" s="82">
        <v>1</v>
      </c>
    </row>
    <row r="34" spans="1:15" ht="21.95" customHeight="1">
      <c r="A34" s="83">
        <v>28</v>
      </c>
      <c r="B34" s="129" t="s">
        <v>99</v>
      </c>
      <c r="C34" s="130" t="s">
        <v>164</v>
      </c>
      <c r="D34" s="130" t="s">
        <v>198</v>
      </c>
      <c r="E34" s="78" t="s">
        <v>223</v>
      </c>
      <c r="F34" s="84" t="s">
        <v>220</v>
      </c>
      <c r="G34" s="84" t="s">
        <v>217</v>
      </c>
      <c r="H34" s="76" t="s">
        <v>175</v>
      </c>
      <c r="I34" s="79" t="s">
        <v>174</v>
      </c>
      <c r="J34" s="132">
        <v>3</v>
      </c>
      <c r="K34" s="133">
        <v>0</v>
      </c>
      <c r="L34" s="131" t="s">
        <v>170</v>
      </c>
      <c r="M34" s="82">
        <v>1</v>
      </c>
    </row>
    <row r="35" spans="1:15" ht="21.95" customHeight="1">
      <c r="A35" s="76">
        <v>29</v>
      </c>
      <c r="B35" s="129" t="s">
        <v>100</v>
      </c>
      <c r="C35" s="130" t="s">
        <v>163</v>
      </c>
      <c r="D35" s="130" t="s">
        <v>198</v>
      </c>
      <c r="E35" s="78" t="s">
        <v>224</v>
      </c>
      <c r="F35" s="84" t="s">
        <v>226</v>
      </c>
      <c r="G35" s="84" t="s">
        <v>217</v>
      </c>
      <c r="H35" s="76" t="s">
        <v>175</v>
      </c>
      <c r="I35" s="79" t="s">
        <v>174</v>
      </c>
      <c r="J35" s="132">
        <v>3</v>
      </c>
      <c r="K35" s="133">
        <v>0</v>
      </c>
      <c r="L35" s="131" t="s">
        <v>170</v>
      </c>
      <c r="M35" s="82">
        <v>1</v>
      </c>
      <c r="N35" s="26"/>
      <c r="O35" s="26"/>
    </row>
    <row r="36" spans="1:15" ht="21.95" customHeight="1">
      <c r="A36" s="83">
        <v>30</v>
      </c>
      <c r="B36" s="129" t="s">
        <v>101</v>
      </c>
      <c r="C36" s="130" t="s">
        <v>165</v>
      </c>
      <c r="D36" s="130" t="s">
        <v>199</v>
      </c>
      <c r="E36" s="78" t="s">
        <v>223</v>
      </c>
      <c r="F36" s="84" t="s">
        <v>220</v>
      </c>
      <c r="G36" s="84" t="s">
        <v>217</v>
      </c>
      <c r="H36" s="76" t="s">
        <v>175</v>
      </c>
      <c r="I36" s="79" t="s">
        <v>174</v>
      </c>
      <c r="J36" s="132">
        <v>3</v>
      </c>
      <c r="K36" s="133">
        <v>0</v>
      </c>
      <c r="L36" s="131" t="s">
        <v>170</v>
      </c>
      <c r="M36" s="82">
        <v>1</v>
      </c>
    </row>
    <row r="37" spans="1:15" ht="21.95" customHeight="1">
      <c r="A37" s="76">
        <v>31</v>
      </c>
      <c r="B37" s="129" t="s">
        <v>102</v>
      </c>
      <c r="C37" s="130" t="s">
        <v>66</v>
      </c>
      <c r="D37" s="130" t="s">
        <v>200</v>
      </c>
      <c r="E37" s="78" t="s">
        <v>224</v>
      </c>
      <c r="F37" s="84" t="s">
        <v>226</v>
      </c>
      <c r="G37" s="84" t="s">
        <v>217</v>
      </c>
      <c r="H37" s="76" t="s">
        <v>175</v>
      </c>
      <c r="I37" s="79" t="s">
        <v>174</v>
      </c>
      <c r="J37" s="132">
        <v>3</v>
      </c>
      <c r="K37" s="133">
        <v>0</v>
      </c>
      <c r="L37" s="131" t="s">
        <v>170</v>
      </c>
      <c r="M37" s="82">
        <v>1</v>
      </c>
      <c r="N37" s="26"/>
      <c r="O37" s="26"/>
    </row>
    <row r="38" spans="1:15" ht="21.95" customHeight="1">
      <c r="A38" s="83">
        <v>32</v>
      </c>
      <c r="B38" s="129" t="s">
        <v>103</v>
      </c>
      <c r="C38" s="130" t="s">
        <v>161</v>
      </c>
      <c r="D38" s="130" t="s">
        <v>201</v>
      </c>
      <c r="E38" s="78" t="s">
        <v>223</v>
      </c>
      <c r="F38" s="84" t="s">
        <v>220</v>
      </c>
      <c r="G38" s="84" t="s">
        <v>217</v>
      </c>
      <c r="H38" s="76" t="s">
        <v>175</v>
      </c>
      <c r="I38" s="79" t="s">
        <v>174</v>
      </c>
      <c r="J38" s="132">
        <v>3</v>
      </c>
      <c r="K38" s="133">
        <v>0</v>
      </c>
      <c r="L38" s="131" t="s">
        <v>170</v>
      </c>
      <c r="M38" s="82">
        <v>1</v>
      </c>
      <c r="N38" s="26"/>
      <c r="O38" s="26"/>
    </row>
    <row r="39" spans="1:15" ht="21.95" customHeight="1">
      <c r="A39" s="76">
        <v>33</v>
      </c>
      <c r="B39" s="129" t="s">
        <v>104</v>
      </c>
      <c r="C39" s="130" t="s">
        <v>163</v>
      </c>
      <c r="D39" s="130" t="s">
        <v>182</v>
      </c>
      <c r="E39" s="78" t="s">
        <v>224</v>
      </c>
      <c r="F39" s="84" t="s">
        <v>226</v>
      </c>
      <c r="G39" s="84" t="s">
        <v>217</v>
      </c>
      <c r="H39" s="76" t="s">
        <v>175</v>
      </c>
      <c r="I39" s="79" t="s">
        <v>174</v>
      </c>
      <c r="J39" s="132">
        <v>3</v>
      </c>
      <c r="K39" s="133">
        <v>0</v>
      </c>
      <c r="L39" s="131" t="s">
        <v>170</v>
      </c>
      <c r="M39" s="82">
        <v>1</v>
      </c>
      <c r="N39" s="26"/>
      <c r="O39" s="26"/>
    </row>
    <row r="40" spans="1:15" ht="21.95" customHeight="1">
      <c r="A40" s="83">
        <v>34</v>
      </c>
      <c r="B40" s="129" t="s">
        <v>87</v>
      </c>
      <c r="C40" s="130" t="s">
        <v>202</v>
      </c>
      <c r="D40" s="130" t="s">
        <v>203</v>
      </c>
      <c r="E40" s="78" t="s">
        <v>223</v>
      </c>
      <c r="F40" s="84" t="s">
        <v>220</v>
      </c>
      <c r="G40" s="84" t="s">
        <v>217</v>
      </c>
      <c r="H40" s="76" t="s">
        <v>175</v>
      </c>
      <c r="I40" s="79" t="s">
        <v>174</v>
      </c>
      <c r="J40" s="132">
        <v>3</v>
      </c>
      <c r="K40" s="133">
        <v>0</v>
      </c>
      <c r="L40" s="131" t="s">
        <v>170</v>
      </c>
      <c r="M40" s="82">
        <v>1</v>
      </c>
      <c r="N40" s="26"/>
      <c r="O40" s="26"/>
    </row>
    <row r="41" spans="1:15" ht="21.95" customHeight="1">
      <c r="A41" s="76">
        <v>35</v>
      </c>
      <c r="B41" s="129" t="s">
        <v>106</v>
      </c>
      <c r="C41" s="130" t="s">
        <v>167</v>
      </c>
      <c r="D41" s="130" t="s">
        <v>204</v>
      </c>
      <c r="E41" s="78" t="s">
        <v>221</v>
      </c>
      <c r="F41" s="84" t="s">
        <v>216</v>
      </c>
      <c r="G41" s="84" t="s">
        <v>217</v>
      </c>
      <c r="H41" s="76" t="s">
        <v>175</v>
      </c>
      <c r="I41" s="79" t="s">
        <v>174</v>
      </c>
      <c r="J41" s="132">
        <v>3</v>
      </c>
      <c r="K41" s="133">
        <v>0</v>
      </c>
      <c r="L41" s="131" t="s">
        <v>170</v>
      </c>
      <c r="M41" s="82">
        <v>1</v>
      </c>
      <c r="N41" s="26"/>
      <c r="O41" s="26"/>
    </row>
    <row r="42" spans="1:15" ht="21.95" customHeight="1">
      <c r="A42" s="83">
        <v>36</v>
      </c>
      <c r="B42" s="87" t="s">
        <v>107</v>
      </c>
      <c r="C42" s="84" t="s">
        <v>168</v>
      </c>
      <c r="D42" s="84" t="s">
        <v>205</v>
      </c>
      <c r="E42" s="78" t="s">
        <v>221</v>
      </c>
      <c r="F42" s="84" t="s">
        <v>216</v>
      </c>
      <c r="G42" s="84" t="s">
        <v>217</v>
      </c>
      <c r="H42" s="76" t="s">
        <v>175</v>
      </c>
      <c r="I42" s="79" t="s">
        <v>174</v>
      </c>
      <c r="J42" s="85">
        <v>3</v>
      </c>
      <c r="K42" s="86">
        <v>0</v>
      </c>
      <c r="L42" s="76" t="s">
        <v>170</v>
      </c>
      <c r="M42" s="82">
        <v>1</v>
      </c>
    </row>
    <row r="43" spans="1:15" ht="21.95" customHeight="1">
      <c r="A43" s="76">
        <v>37</v>
      </c>
      <c r="B43" s="129" t="s">
        <v>108</v>
      </c>
      <c r="C43" s="130" t="s">
        <v>169</v>
      </c>
      <c r="D43" s="130" t="s">
        <v>193</v>
      </c>
      <c r="E43" s="78" t="s">
        <v>223</v>
      </c>
      <c r="F43" s="84" t="s">
        <v>220</v>
      </c>
      <c r="G43" s="84" t="s">
        <v>217</v>
      </c>
      <c r="H43" s="76" t="s">
        <v>175</v>
      </c>
      <c r="I43" s="79" t="s">
        <v>174</v>
      </c>
      <c r="J43" s="132">
        <v>3</v>
      </c>
      <c r="K43" s="133">
        <v>0</v>
      </c>
      <c r="L43" s="131" t="s">
        <v>170</v>
      </c>
      <c r="M43" s="82">
        <v>1</v>
      </c>
      <c r="N43" s="26"/>
      <c r="O43" s="26"/>
    </row>
    <row r="44" spans="1:15" ht="21.95" customHeight="1">
      <c r="A44" s="83">
        <v>38</v>
      </c>
      <c r="B44" s="129" t="s">
        <v>109</v>
      </c>
      <c r="C44" s="84" t="s">
        <v>66</v>
      </c>
      <c r="D44" s="84" t="s">
        <v>206</v>
      </c>
      <c r="E44" s="78" t="s">
        <v>224</v>
      </c>
      <c r="F44" s="84" t="s">
        <v>226</v>
      </c>
      <c r="G44" s="84" t="s">
        <v>217</v>
      </c>
      <c r="H44" s="76" t="s">
        <v>175</v>
      </c>
      <c r="I44" s="79" t="s">
        <v>174</v>
      </c>
      <c r="J44" s="85">
        <v>3</v>
      </c>
      <c r="K44" s="86">
        <v>0</v>
      </c>
      <c r="L44" s="76" t="s">
        <v>170</v>
      </c>
      <c r="M44" s="82">
        <v>1</v>
      </c>
    </row>
    <row r="45" spans="1:15" ht="21.95" customHeight="1">
      <c r="A45" s="76">
        <v>39</v>
      </c>
      <c r="B45" s="129" t="s">
        <v>110</v>
      </c>
      <c r="C45" s="84" t="s">
        <v>145</v>
      </c>
      <c r="D45" s="84" t="s">
        <v>181</v>
      </c>
      <c r="E45" s="78" t="s">
        <v>228</v>
      </c>
      <c r="F45" s="84" t="s">
        <v>229</v>
      </c>
      <c r="G45" s="84" t="s">
        <v>217</v>
      </c>
      <c r="H45" s="76" t="s">
        <v>175</v>
      </c>
      <c r="I45" s="79" t="s">
        <v>174</v>
      </c>
      <c r="J45" s="85">
        <v>3</v>
      </c>
      <c r="K45" s="86">
        <v>0</v>
      </c>
      <c r="L45" s="76" t="s">
        <v>170</v>
      </c>
      <c r="M45" s="82">
        <v>1</v>
      </c>
    </row>
    <row r="46" spans="1:15" ht="21.95" customHeight="1">
      <c r="A46" s="83">
        <v>40</v>
      </c>
      <c r="B46" s="129" t="s">
        <v>111</v>
      </c>
      <c r="C46" s="84" t="s">
        <v>145</v>
      </c>
      <c r="D46" s="84" t="s">
        <v>181</v>
      </c>
      <c r="E46" s="78" t="s">
        <v>228</v>
      </c>
      <c r="F46" s="84" t="s">
        <v>229</v>
      </c>
      <c r="G46" s="84" t="s">
        <v>217</v>
      </c>
      <c r="H46" s="76" t="s">
        <v>175</v>
      </c>
      <c r="I46" s="79" t="s">
        <v>174</v>
      </c>
      <c r="J46" s="85">
        <v>3</v>
      </c>
      <c r="K46" s="86">
        <v>0</v>
      </c>
      <c r="L46" s="76" t="s">
        <v>170</v>
      </c>
      <c r="M46" s="82">
        <v>1</v>
      </c>
    </row>
    <row r="47" spans="1:15" ht="21.95" customHeight="1">
      <c r="A47" s="76">
        <v>41</v>
      </c>
      <c r="B47" s="129" t="s">
        <v>112</v>
      </c>
      <c r="C47" s="84" t="s">
        <v>146</v>
      </c>
      <c r="D47" s="84" t="s">
        <v>181</v>
      </c>
      <c r="E47" s="78" t="s">
        <v>228</v>
      </c>
      <c r="F47" s="84" t="s">
        <v>229</v>
      </c>
      <c r="G47" s="84" t="s">
        <v>217</v>
      </c>
      <c r="H47" s="76" t="s">
        <v>175</v>
      </c>
      <c r="I47" s="79" t="s">
        <v>174</v>
      </c>
      <c r="J47" s="85">
        <v>3</v>
      </c>
      <c r="K47" s="86">
        <v>0</v>
      </c>
      <c r="L47" s="76" t="s">
        <v>170</v>
      </c>
      <c r="M47" s="82">
        <v>1</v>
      </c>
    </row>
    <row r="48" spans="1:15" ht="21.95" customHeight="1">
      <c r="A48" s="83">
        <v>42</v>
      </c>
      <c r="B48" s="129" t="s">
        <v>113</v>
      </c>
      <c r="C48" s="84" t="s">
        <v>147</v>
      </c>
      <c r="D48" s="84" t="s">
        <v>181</v>
      </c>
      <c r="E48" s="78" t="s">
        <v>228</v>
      </c>
      <c r="F48" s="84" t="s">
        <v>229</v>
      </c>
      <c r="G48" s="84" t="s">
        <v>217</v>
      </c>
      <c r="H48" s="76" t="s">
        <v>175</v>
      </c>
      <c r="I48" s="79" t="s">
        <v>174</v>
      </c>
      <c r="J48" s="85">
        <v>3</v>
      </c>
      <c r="K48" s="86">
        <v>0</v>
      </c>
      <c r="L48" s="76" t="s">
        <v>170</v>
      </c>
      <c r="M48" s="82">
        <v>1</v>
      </c>
    </row>
    <row r="49" spans="1:15" ht="21.95" customHeight="1">
      <c r="A49" s="76">
        <v>43</v>
      </c>
      <c r="B49" s="129" t="s">
        <v>207</v>
      </c>
      <c r="C49" s="84" t="s">
        <v>145</v>
      </c>
      <c r="D49" s="84" t="s">
        <v>181</v>
      </c>
      <c r="E49" s="78" t="s">
        <v>228</v>
      </c>
      <c r="F49" s="84" t="s">
        <v>229</v>
      </c>
      <c r="G49" s="84" t="s">
        <v>217</v>
      </c>
      <c r="H49" s="76" t="s">
        <v>175</v>
      </c>
      <c r="I49" s="79" t="s">
        <v>174</v>
      </c>
      <c r="J49" s="85">
        <v>3</v>
      </c>
      <c r="K49" s="86">
        <v>0</v>
      </c>
      <c r="L49" s="76" t="s">
        <v>170</v>
      </c>
      <c r="M49" s="82">
        <v>1</v>
      </c>
    </row>
    <row r="50" spans="1:15" ht="21.95" customHeight="1">
      <c r="A50" s="83">
        <v>44</v>
      </c>
      <c r="B50" s="129" t="s">
        <v>208</v>
      </c>
      <c r="C50" s="84" t="s">
        <v>148</v>
      </c>
      <c r="D50" s="84" t="s">
        <v>182</v>
      </c>
      <c r="E50" s="78" t="s">
        <v>228</v>
      </c>
      <c r="F50" s="84" t="s">
        <v>229</v>
      </c>
      <c r="G50" s="84" t="s">
        <v>217</v>
      </c>
      <c r="H50" s="76" t="s">
        <v>175</v>
      </c>
      <c r="I50" s="79" t="s">
        <v>174</v>
      </c>
      <c r="J50" s="85">
        <v>3</v>
      </c>
      <c r="K50" s="86">
        <v>0</v>
      </c>
      <c r="L50" s="76" t="s">
        <v>170</v>
      </c>
      <c r="M50" s="82">
        <v>1</v>
      </c>
    </row>
    <row r="51" spans="1:15" ht="21.95" customHeight="1">
      <c r="A51" s="76">
        <v>45</v>
      </c>
      <c r="B51" s="87" t="s">
        <v>114</v>
      </c>
      <c r="C51" s="84" t="s">
        <v>148</v>
      </c>
      <c r="D51" s="84" t="s">
        <v>182</v>
      </c>
      <c r="E51" s="78" t="s">
        <v>228</v>
      </c>
      <c r="F51" s="84" t="s">
        <v>229</v>
      </c>
      <c r="G51" s="84" t="s">
        <v>217</v>
      </c>
      <c r="H51" s="76" t="s">
        <v>175</v>
      </c>
      <c r="I51" s="79" t="s">
        <v>174</v>
      </c>
      <c r="J51" s="85">
        <v>3</v>
      </c>
      <c r="K51" s="86">
        <v>0</v>
      </c>
      <c r="L51" s="76" t="s">
        <v>170</v>
      </c>
      <c r="M51" s="82">
        <v>1</v>
      </c>
    </row>
    <row r="52" spans="1:15" ht="21.95" customHeight="1">
      <c r="A52" s="83">
        <v>46</v>
      </c>
      <c r="B52" s="129" t="s">
        <v>115</v>
      </c>
      <c r="C52" s="130" t="s">
        <v>145</v>
      </c>
      <c r="D52" s="130" t="s">
        <v>182</v>
      </c>
      <c r="E52" s="78" t="s">
        <v>228</v>
      </c>
      <c r="F52" s="84" t="s">
        <v>229</v>
      </c>
      <c r="G52" s="84" t="s">
        <v>217</v>
      </c>
      <c r="H52" s="76" t="s">
        <v>175</v>
      </c>
      <c r="I52" s="79" t="s">
        <v>174</v>
      </c>
      <c r="J52" s="132">
        <v>3</v>
      </c>
      <c r="K52" s="133">
        <v>0</v>
      </c>
      <c r="L52" s="131" t="s">
        <v>170</v>
      </c>
      <c r="M52" s="82">
        <v>1</v>
      </c>
      <c r="N52" s="26"/>
      <c r="O52" s="26"/>
    </row>
    <row r="53" spans="1:15" ht="21.95" customHeight="1">
      <c r="A53" s="76">
        <v>47</v>
      </c>
      <c r="B53" s="129" t="s">
        <v>116</v>
      </c>
      <c r="C53" s="84" t="s">
        <v>145</v>
      </c>
      <c r="D53" s="84" t="s">
        <v>183</v>
      </c>
      <c r="E53" s="78" t="s">
        <v>228</v>
      </c>
      <c r="F53" s="84" t="s">
        <v>229</v>
      </c>
      <c r="G53" s="84" t="s">
        <v>217</v>
      </c>
      <c r="H53" s="76" t="s">
        <v>175</v>
      </c>
      <c r="I53" s="79" t="s">
        <v>174</v>
      </c>
      <c r="J53" s="85">
        <v>3</v>
      </c>
      <c r="K53" s="86">
        <v>0</v>
      </c>
      <c r="L53" s="76" t="s">
        <v>170</v>
      </c>
      <c r="M53" s="82">
        <v>1</v>
      </c>
    </row>
    <row r="54" spans="1:15" ht="21.95" customHeight="1">
      <c r="A54" s="83">
        <v>48</v>
      </c>
      <c r="B54" s="129" t="s">
        <v>117</v>
      </c>
      <c r="C54" s="130" t="s">
        <v>145</v>
      </c>
      <c r="D54" s="130" t="s">
        <v>209</v>
      </c>
      <c r="E54" s="78" t="s">
        <v>228</v>
      </c>
      <c r="F54" s="84" t="s">
        <v>229</v>
      </c>
      <c r="G54" s="84" t="s">
        <v>217</v>
      </c>
      <c r="H54" s="76" t="s">
        <v>175</v>
      </c>
      <c r="I54" s="79" t="s">
        <v>174</v>
      </c>
      <c r="J54" s="132">
        <v>3</v>
      </c>
      <c r="K54" s="133">
        <v>0</v>
      </c>
      <c r="L54" s="131" t="s">
        <v>170</v>
      </c>
      <c r="M54" s="134">
        <v>1</v>
      </c>
      <c r="N54" s="26"/>
      <c r="O54" s="26"/>
    </row>
    <row r="55" spans="1:15" ht="21.95" customHeight="1">
      <c r="A55" s="76">
        <v>49</v>
      </c>
      <c r="B55" s="129" t="s">
        <v>118</v>
      </c>
      <c r="C55" s="130" t="s">
        <v>145</v>
      </c>
      <c r="D55" s="130" t="s">
        <v>184</v>
      </c>
      <c r="E55" s="78" t="s">
        <v>228</v>
      </c>
      <c r="F55" s="84" t="s">
        <v>229</v>
      </c>
      <c r="G55" s="84" t="s">
        <v>217</v>
      </c>
      <c r="H55" s="76" t="s">
        <v>175</v>
      </c>
      <c r="I55" s="79" t="s">
        <v>174</v>
      </c>
      <c r="J55" s="132">
        <v>3</v>
      </c>
      <c r="K55" s="133">
        <v>0</v>
      </c>
      <c r="L55" s="131" t="s">
        <v>170</v>
      </c>
      <c r="M55" s="134">
        <v>1</v>
      </c>
      <c r="N55" s="26"/>
      <c r="O55" s="26"/>
    </row>
    <row r="56" spans="1:15" ht="21.95" customHeight="1">
      <c r="A56" s="83">
        <v>50</v>
      </c>
      <c r="B56" s="129" t="s">
        <v>119</v>
      </c>
      <c r="C56" s="84" t="s">
        <v>145</v>
      </c>
      <c r="D56" s="84" t="s">
        <v>184</v>
      </c>
      <c r="E56" s="78" t="s">
        <v>228</v>
      </c>
      <c r="F56" s="84" t="s">
        <v>229</v>
      </c>
      <c r="G56" s="84" t="s">
        <v>217</v>
      </c>
      <c r="H56" s="76" t="s">
        <v>175</v>
      </c>
      <c r="I56" s="79" t="s">
        <v>174</v>
      </c>
      <c r="J56" s="85">
        <v>3</v>
      </c>
      <c r="K56" s="86">
        <v>0</v>
      </c>
      <c r="L56" s="76" t="s">
        <v>170</v>
      </c>
      <c r="M56" s="82">
        <v>1</v>
      </c>
    </row>
    <row r="57" spans="1:15" ht="21.95" customHeight="1">
      <c r="A57" s="76">
        <v>51</v>
      </c>
      <c r="B57" s="87" t="s">
        <v>120</v>
      </c>
      <c r="C57" s="84" t="s">
        <v>145</v>
      </c>
      <c r="D57" s="84" t="s">
        <v>184</v>
      </c>
      <c r="E57" s="78" t="s">
        <v>228</v>
      </c>
      <c r="F57" s="84" t="s">
        <v>229</v>
      </c>
      <c r="G57" s="84" t="s">
        <v>217</v>
      </c>
      <c r="H57" s="76" t="s">
        <v>175</v>
      </c>
      <c r="I57" s="79" t="s">
        <v>174</v>
      </c>
      <c r="J57" s="85">
        <v>3</v>
      </c>
      <c r="K57" s="86">
        <v>0</v>
      </c>
      <c r="L57" s="76" t="s">
        <v>170</v>
      </c>
      <c r="M57" s="82">
        <v>1</v>
      </c>
    </row>
    <row r="58" spans="1:15" ht="21.95" customHeight="1">
      <c r="A58" s="83">
        <v>52</v>
      </c>
      <c r="B58" s="87" t="s">
        <v>121</v>
      </c>
      <c r="C58" s="84" t="s">
        <v>145</v>
      </c>
      <c r="D58" s="84" t="s">
        <v>210</v>
      </c>
      <c r="E58" s="78" t="s">
        <v>228</v>
      </c>
      <c r="F58" s="84" t="s">
        <v>229</v>
      </c>
      <c r="G58" s="84" t="s">
        <v>217</v>
      </c>
      <c r="H58" s="76" t="s">
        <v>175</v>
      </c>
      <c r="I58" s="79" t="s">
        <v>174</v>
      </c>
      <c r="J58" s="85">
        <v>3</v>
      </c>
      <c r="K58" s="86">
        <v>0</v>
      </c>
      <c r="L58" s="76" t="s">
        <v>170</v>
      </c>
      <c r="M58" s="82">
        <v>1</v>
      </c>
    </row>
    <row r="59" spans="1:15" ht="21.95" customHeight="1">
      <c r="A59" s="76">
        <v>53</v>
      </c>
      <c r="B59" s="129" t="s">
        <v>122</v>
      </c>
      <c r="C59" s="130" t="s">
        <v>145</v>
      </c>
      <c r="D59" s="130" t="s">
        <v>210</v>
      </c>
      <c r="E59" s="78" t="s">
        <v>228</v>
      </c>
      <c r="F59" s="84" t="s">
        <v>229</v>
      </c>
      <c r="G59" s="84" t="s">
        <v>217</v>
      </c>
      <c r="H59" s="76" t="s">
        <v>175</v>
      </c>
      <c r="I59" s="79" t="s">
        <v>174</v>
      </c>
      <c r="J59" s="132">
        <v>3</v>
      </c>
      <c r="K59" s="133">
        <v>0</v>
      </c>
      <c r="L59" s="131" t="s">
        <v>170</v>
      </c>
      <c r="M59" s="82">
        <v>1</v>
      </c>
      <c r="N59" s="26"/>
      <c r="O59" s="26"/>
    </row>
    <row r="60" spans="1:15" ht="21.95" customHeight="1">
      <c r="A60" s="83">
        <v>54</v>
      </c>
      <c r="B60" s="129" t="s">
        <v>123</v>
      </c>
      <c r="C60" s="84" t="s">
        <v>145</v>
      </c>
      <c r="D60" s="84" t="s">
        <v>198</v>
      </c>
      <c r="E60" s="78" t="s">
        <v>228</v>
      </c>
      <c r="F60" s="84" t="s">
        <v>229</v>
      </c>
      <c r="G60" s="84" t="s">
        <v>217</v>
      </c>
      <c r="H60" s="76" t="s">
        <v>175</v>
      </c>
      <c r="I60" s="79" t="s">
        <v>174</v>
      </c>
      <c r="J60" s="85">
        <v>3</v>
      </c>
      <c r="K60" s="86">
        <v>0</v>
      </c>
      <c r="L60" s="76" t="s">
        <v>170</v>
      </c>
      <c r="M60" s="82">
        <v>1</v>
      </c>
    </row>
    <row r="61" spans="1:15" ht="21.95" customHeight="1">
      <c r="A61" s="76">
        <v>55</v>
      </c>
      <c r="B61" s="87" t="s">
        <v>124</v>
      </c>
      <c r="C61" s="84" t="s">
        <v>145</v>
      </c>
      <c r="D61" s="84" t="s">
        <v>198</v>
      </c>
      <c r="E61" s="78" t="s">
        <v>228</v>
      </c>
      <c r="F61" s="84" t="s">
        <v>229</v>
      </c>
      <c r="G61" s="84" t="s">
        <v>217</v>
      </c>
      <c r="H61" s="76" t="s">
        <v>175</v>
      </c>
      <c r="I61" s="79" t="s">
        <v>174</v>
      </c>
      <c r="J61" s="85">
        <v>3</v>
      </c>
      <c r="K61" s="86">
        <v>0</v>
      </c>
      <c r="L61" s="76" t="s">
        <v>170</v>
      </c>
      <c r="M61" s="82">
        <v>1</v>
      </c>
    </row>
    <row r="62" spans="1:15" ht="21.95" customHeight="1">
      <c r="A62" s="83">
        <v>56</v>
      </c>
      <c r="B62" s="129" t="s">
        <v>125</v>
      </c>
      <c r="C62" s="130" t="s">
        <v>145</v>
      </c>
      <c r="D62" s="130" t="s">
        <v>192</v>
      </c>
      <c r="E62" s="78" t="s">
        <v>228</v>
      </c>
      <c r="F62" s="84" t="s">
        <v>229</v>
      </c>
      <c r="G62" s="84" t="s">
        <v>217</v>
      </c>
      <c r="H62" s="76" t="s">
        <v>175</v>
      </c>
      <c r="I62" s="79" t="s">
        <v>174</v>
      </c>
      <c r="J62" s="132">
        <v>3</v>
      </c>
      <c r="K62" s="133">
        <v>0</v>
      </c>
      <c r="L62" s="131" t="s">
        <v>170</v>
      </c>
      <c r="M62" s="82">
        <v>1</v>
      </c>
      <c r="N62" s="26"/>
      <c r="O62" s="26"/>
    </row>
    <row r="63" spans="1:15" ht="21.95" customHeight="1">
      <c r="A63" s="76">
        <v>57</v>
      </c>
      <c r="B63" s="129" t="s">
        <v>126</v>
      </c>
      <c r="C63" s="130" t="s">
        <v>145</v>
      </c>
      <c r="D63" s="130" t="s">
        <v>211</v>
      </c>
      <c r="E63" s="78" t="s">
        <v>228</v>
      </c>
      <c r="F63" s="84" t="s">
        <v>229</v>
      </c>
      <c r="G63" s="84" t="s">
        <v>217</v>
      </c>
      <c r="H63" s="76" t="s">
        <v>175</v>
      </c>
      <c r="I63" s="79" t="s">
        <v>174</v>
      </c>
      <c r="J63" s="132">
        <v>3</v>
      </c>
      <c r="K63" s="133">
        <v>0</v>
      </c>
      <c r="L63" s="131" t="s">
        <v>170</v>
      </c>
      <c r="M63" s="134">
        <v>1</v>
      </c>
      <c r="N63" s="26"/>
      <c r="O63" s="26"/>
    </row>
    <row r="64" spans="1:15" ht="21.95" customHeight="1">
      <c r="A64" s="83">
        <v>58</v>
      </c>
      <c r="B64" s="129" t="s">
        <v>127</v>
      </c>
      <c r="C64" s="84" t="s">
        <v>145</v>
      </c>
      <c r="D64" s="84" t="s">
        <v>212</v>
      </c>
      <c r="E64" s="78" t="s">
        <v>228</v>
      </c>
      <c r="F64" s="84" t="s">
        <v>229</v>
      </c>
      <c r="G64" s="84" t="s">
        <v>217</v>
      </c>
      <c r="H64" s="76" t="s">
        <v>175</v>
      </c>
      <c r="I64" s="79" t="s">
        <v>174</v>
      </c>
      <c r="J64" s="85">
        <v>3</v>
      </c>
      <c r="K64" s="86">
        <v>0</v>
      </c>
      <c r="L64" s="76" t="s">
        <v>170</v>
      </c>
      <c r="M64" s="82">
        <v>1</v>
      </c>
    </row>
    <row r="65" spans="1:15" ht="21.95" customHeight="1">
      <c r="A65" s="76">
        <v>59</v>
      </c>
      <c r="B65" s="129" t="s">
        <v>128</v>
      </c>
      <c r="C65" s="130" t="s">
        <v>145</v>
      </c>
      <c r="D65" s="130" t="s">
        <v>185</v>
      </c>
      <c r="E65" s="78" t="s">
        <v>228</v>
      </c>
      <c r="F65" s="84" t="s">
        <v>229</v>
      </c>
      <c r="G65" s="84" t="s">
        <v>217</v>
      </c>
      <c r="H65" s="76" t="s">
        <v>175</v>
      </c>
      <c r="I65" s="79" t="s">
        <v>174</v>
      </c>
      <c r="J65" s="132">
        <v>3</v>
      </c>
      <c r="K65" s="133">
        <v>0</v>
      </c>
      <c r="L65" s="131" t="s">
        <v>170</v>
      </c>
      <c r="M65" s="134">
        <v>1</v>
      </c>
      <c r="N65" s="26"/>
      <c r="O65" s="26"/>
    </row>
    <row r="66" spans="1:15" ht="21.95" customHeight="1">
      <c r="A66" s="83">
        <v>60</v>
      </c>
      <c r="B66" s="87" t="s">
        <v>129</v>
      </c>
      <c r="C66" s="84" t="s">
        <v>145</v>
      </c>
      <c r="D66" s="84" t="s">
        <v>191</v>
      </c>
      <c r="E66" s="78" t="s">
        <v>228</v>
      </c>
      <c r="F66" s="84" t="s">
        <v>229</v>
      </c>
      <c r="G66" s="84" t="s">
        <v>217</v>
      </c>
      <c r="H66" s="76" t="s">
        <v>175</v>
      </c>
      <c r="I66" s="79" t="s">
        <v>174</v>
      </c>
      <c r="J66" s="85">
        <v>3</v>
      </c>
      <c r="K66" s="86">
        <v>0</v>
      </c>
      <c r="L66" s="76" t="s">
        <v>170</v>
      </c>
      <c r="M66" s="82">
        <v>1</v>
      </c>
    </row>
    <row r="67" spans="1:15" ht="21.95" customHeight="1">
      <c r="A67" s="76">
        <v>61</v>
      </c>
      <c r="B67" s="129" t="s">
        <v>213</v>
      </c>
      <c r="C67" s="84" t="s">
        <v>148</v>
      </c>
      <c r="D67" s="84" t="s">
        <v>182</v>
      </c>
      <c r="E67" s="78" t="s">
        <v>228</v>
      </c>
      <c r="F67" s="84" t="s">
        <v>229</v>
      </c>
      <c r="G67" s="84" t="s">
        <v>217</v>
      </c>
      <c r="H67" s="76" t="s">
        <v>175</v>
      </c>
      <c r="I67" s="79" t="s">
        <v>174</v>
      </c>
      <c r="J67" s="85">
        <v>3</v>
      </c>
      <c r="K67" s="86">
        <v>0</v>
      </c>
      <c r="L67" s="76" t="s">
        <v>170</v>
      </c>
      <c r="M67" s="82">
        <v>1</v>
      </c>
    </row>
    <row r="68" spans="1:15" ht="21.95" customHeight="1">
      <c r="A68" s="83">
        <v>62</v>
      </c>
      <c r="B68" s="87" t="s">
        <v>130</v>
      </c>
      <c r="C68" s="84" t="s">
        <v>145</v>
      </c>
      <c r="D68" s="84" t="s">
        <v>190</v>
      </c>
      <c r="E68" s="78" t="s">
        <v>228</v>
      </c>
      <c r="F68" s="84" t="s">
        <v>229</v>
      </c>
      <c r="G68" s="84" t="s">
        <v>217</v>
      </c>
      <c r="H68" s="76" t="s">
        <v>175</v>
      </c>
      <c r="I68" s="79" t="s">
        <v>174</v>
      </c>
      <c r="J68" s="85">
        <v>3</v>
      </c>
      <c r="K68" s="86">
        <v>0</v>
      </c>
      <c r="L68" s="76" t="s">
        <v>170</v>
      </c>
      <c r="M68" s="82">
        <v>1</v>
      </c>
    </row>
    <row r="69" spans="1:15" ht="21.95" customHeight="1">
      <c r="A69" s="76">
        <v>63</v>
      </c>
      <c r="B69" s="87" t="s">
        <v>131</v>
      </c>
      <c r="C69" s="84" t="s">
        <v>145</v>
      </c>
      <c r="D69" s="84" t="s">
        <v>211</v>
      </c>
      <c r="E69" s="78" t="s">
        <v>228</v>
      </c>
      <c r="F69" s="84" t="s">
        <v>229</v>
      </c>
      <c r="G69" s="84" t="s">
        <v>217</v>
      </c>
      <c r="H69" s="76" t="s">
        <v>175</v>
      </c>
      <c r="I69" s="79" t="s">
        <v>174</v>
      </c>
      <c r="J69" s="85">
        <v>3</v>
      </c>
      <c r="K69" s="86">
        <v>0</v>
      </c>
      <c r="L69" s="76" t="s">
        <v>170</v>
      </c>
      <c r="M69" s="82">
        <v>1</v>
      </c>
    </row>
    <row r="70" spans="1:15" ht="21.95" customHeight="1">
      <c r="A70" s="83">
        <v>64</v>
      </c>
      <c r="B70" s="87" t="s">
        <v>214</v>
      </c>
      <c r="C70" s="84" t="s">
        <v>145</v>
      </c>
      <c r="D70" s="84" t="s">
        <v>190</v>
      </c>
      <c r="E70" s="78" t="s">
        <v>228</v>
      </c>
      <c r="F70" s="84" t="s">
        <v>229</v>
      </c>
      <c r="G70" s="84" t="s">
        <v>217</v>
      </c>
      <c r="H70" s="76" t="s">
        <v>175</v>
      </c>
      <c r="I70" s="79" t="s">
        <v>174</v>
      </c>
      <c r="J70" s="85">
        <v>3</v>
      </c>
      <c r="K70" s="86">
        <v>0</v>
      </c>
      <c r="L70" s="76" t="s">
        <v>170</v>
      </c>
      <c r="M70" s="82">
        <v>1</v>
      </c>
    </row>
    <row r="71" spans="1:15" ht="21.95" customHeight="1">
      <c r="A71" s="76">
        <v>65</v>
      </c>
      <c r="B71" s="129" t="s">
        <v>132</v>
      </c>
      <c r="C71" s="84" t="s">
        <v>145</v>
      </c>
      <c r="D71" s="84" t="s">
        <v>206</v>
      </c>
      <c r="E71" s="78" t="s">
        <v>228</v>
      </c>
      <c r="F71" s="84" t="s">
        <v>229</v>
      </c>
      <c r="G71" s="84" t="s">
        <v>217</v>
      </c>
      <c r="H71" s="76" t="s">
        <v>175</v>
      </c>
      <c r="I71" s="79" t="s">
        <v>174</v>
      </c>
      <c r="J71" s="85">
        <v>3</v>
      </c>
      <c r="K71" s="86">
        <v>0</v>
      </c>
      <c r="L71" s="76" t="s">
        <v>170</v>
      </c>
      <c r="M71" s="82">
        <v>1</v>
      </c>
    </row>
    <row r="72" spans="1:15" ht="21.95" customHeight="1">
      <c r="A72" s="83">
        <v>66</v>
      </c>
      <c r="B72" s="129" t="s">
        <v>133</v>
      </c>
      <c r="C72" s="84" t="s">
        <v>145</v>
      </c>
      <c r="D72" s="84" t="s">
        <v>190</v>
      </c>
      <c r="E72" s="78" t="s">
        <v>228</v>
      </c>
      <c r="F72" s="84" t="s">
        <v>229</v>
      </c>
      <c r="G72" s="84" t="s">
        <v>217</v>
      </c>
      <c r="H72" s="76" t="s">
        <v>175</v>
      </c>
      <c r="I72" s="79" t="s">
        <v>174</v>
      </c>
      <c r="J72" s="85">
        <v>3</v>
      </c>
      <c r="K72" s="86">
        <v>0</v>
      </c>
      <c r="L72" s="76" t="s">
        <v>170</v>
      </c>
      <c r="M72" s="82">
        <v>1</v>
      </c>
    </row>
    <row r="73" spans="1:15" ht="21.95" customHeight="1">
      <c r="A73" s="76">
        <v>67</v>
      </c>
      <c r="B73" s="129" t="s">
        <v>134</v>
      </c>
      <c r="C73" s="84" t="s">
        <v>145</v>
      </c>
      <c r="D73" s="84" t="s">
        <v>192</v>
      </c>
      <c r="E73" s="78" t="s">
        <v>228</v>
      </c>
      <c r="F73" s="84" t="s">
        <v>229</v>
      </c>
      <c r="G73" s="84" t="s">
        <v>217</v>
      </c>
      <c r="H73" s="76" t="s">
        <v>175</v>
      </c>
      <c r="I73" s="79" t="s">
        <v>174</v>
      </c>
      <c r="J73" s="85">
        <v>3</v>
      </c>
      <c r="K73" s="86">
        <v>0</v>
      </c>
      <c r="L73" s="76" t="s">
        <v>170</v>
      </c>
      <c r="M73" s="82">
        <v>1</v>
      </c>
    </row>
    <row r="74" spans="1:15" ht="21.95" customHeight="1">
      <c r="A74" s="83">
        <v>68</v>
      </c>
      <c r="B74" s="129" t="s">
        <v>135</v>
      </c>
      <c r="C74" s="130" t="s">
        <v>145</v>
      </c>
      <c r="D74" s="130" t="s">
        <v>205</v>
      </c>
      <c r="E74" s="78" t="s">
        <v>228</v>
      </c>
      <c r="F74" s="84" t="s">
        <v>229</v>
      </c>
      <c r="G74" s="84" t="s">
        <v>217</v>
      </c>
      <c r="H74" s="76" t="s">
        <v>175</v>
      </c>
      <c r="I74" s="79" t="s">
        <v>174</v>
      </c>
      <c r="J74" s="132">
        <v>3</v>
      </c>
      <c r="K74" s="133">
        <v>0</v>
      </c>
      <c r="L74" s="131" t="s">
        <v>170</v>
      </c>
      <c r="M74" s="134">
        <v>1</v>
      </c>
      <c r="N74" s="26"/>
      <c r="O74" s="26"/>
    </row>
    <row r="75" spans="1:15" ht="21.95" customHeight="1">
      <c r="A75" s="76">
        <v>69</v>
      </c>
      <c r="B75" s="129" t="s">
        <v>215</v>
      </c>
      <c r="C75" s="130" t="s">
        <v>145</v>
      </c>
      <c r="D75" s="130" t="s">
        <v>205</v>
      </c>
      <c r="E75" s="78" t="s">
        <v>228</v>
      </c>
      <c r="F75" s="84" t="s">
        <v>229</v>
      </c>
      <c r="G75" s="84" t="s">
        <v>217</v>
      </c>
      <c r="H75" s="76" t="s">
        <v>175</v>
      </c>
      <c r="I75" s="79" t="s">
        <v>174</v>
      </c>
      <c r="J75" s="132">
        <v>3</v>
      </c>
      <c r="K75" s="133">
        <v>0</v>
      </c>
      <c r="L75" s="131" t="s">
        <v>170</v>
      </c>
      <c r="M75" s="134">
        <v>1</v>
      </c>
      <c r="N75" s="26"/>
      <c r="O75" s="26"/>
    </row>
    <row r="76" spans="1:15" ht="21.95" customHeight="1">
      <c r="A76" s="83">
        <v>70</v>
      </c>
      <c r="B76" s="87" t="s">
        <v>136</v>
      </c>
      <c r="C76" s="84" t="s">
        <v>145</v>
      </c>
      <c r="D76" s="84" t="s">
        <v>187</v>
      </c>
      <c r="E76" s="78" t="s">
        <v>228</v>
      </c>
      <c r="F76" s="84" t="s">
        <v>229</v>
      </c>
      <c r="G76" s="84" t="s">
        <v>217</v>
      </c>
      <c r="H76" s="76" t="s">
        <v>175</v>
      </c>
      <c r="I76" s="79" t="s">
        <v>174</v>
      </c>
      <c r="J76" s="85">
        <v>3</v>
      </c>
      <c r="K76" s="86">
        <v>0</v>
      </c>
      <c r="L76" s="76" t="s">
        <v>170</v>
      </c>
      <c r="M76" s="82">
        <v>1</v>
      </c>
    </row>
    <row r="77" spans="1:15" ht="21.95" customHeight="1">
      <c r="A77" s="76">
        <v>71</v>
      </c>
      <c r="B77" s="129" t="s">
        <v>137</v>
      </c>
      <c r="C77" s="130" t="s">
        <v>145</v>
      </c>
      <c r="D77" s="130" t="s">
        <v>212</v>
      </c>
      <c r="E77" s="78" t="s">
        <v>228</v>
      </c>
      <c r="F77" s="84" t="s">
        <v>229</v>
      </c>
      <c r="G77" s="84" t="s">
        <v>217</v>
      </c>
      <c r="H77" s="76" t="s">
        <v>175</v>
      </c>
      <c r="I77" s="79" t="s">
        <v>174</v>
      </c>
      <c r="J77" s="132">
        <v>3</v>
      </c>
      <c r="K77" s="133">
        <v>0</v>
      </c>
      <c r="L77" s="131" t="s">
        <v>170</v>
      </c>
      <c r="M77" s="134">
        <v>1</v>
      </c>
      <c r="N77" s="26"/>
      <c r="O77" s="26"/>
    </row>
    <row r="78" spans="1:15" ht="21.95" customHeight="1">
      <c r="A78" s="83">
        <v>72</v>
      </c>
      <c r="B78" s="87" t="s">
        <v>138</v>
      </c>
      <c r="C78" s="84" t="s">
        <v>145</v>
      </c>
      <c r="D78" s="84" t="s">
        <v>204</v>
      </c>
      <c r="E78" s="78" t="s">
        <v>228</v>
      </c>
      <c r="F78" s="84" t="s">
        <v>229</v>
      </c>
      <c r="G78" s="84" t="s">
        <v>217</v>
      </c>
      <c r="H78" s="76" t="s">
        <v>175</v>
      </c>
      <c r="I78" s="79" t="s">
        <v>174</v>
      </c>
      <c r="J78" s="85">
        <v>3</v>
      </c>
      <c r="K78" s="86">
        <v>0</v>
      </c>
      <c r="L78" s="76" t="s">
        <v>170</v>
      </c>
      <c r="M78" s="82">
        <v>1</v>
      </c>
    </row>
    <row r="79" spans="1:15" ht="21.95" customHeight="1">
      <c r="A79" s="76">
        <v>73</v>
      </c>
      <c r="B79" s="129" t="s">
        <v>139</v>
      </c>
      <c r="C79" s="130" t="s">
        <v>145</v>
      </c>
      <c r="D79" s="130" t="s">
        <v>188</v>
      </c>
      <c r="E79" s="78" t="s">
        <v>228</v>
      </c>
      <c r="F79" s="84" t="s">
        <v>229</v>
      </c>
      <c r="G79" s="84" t="s">
        <v>217</v>
      </c>
      <c r="H79" s="76" t="s">
        <v>175</v>
      </c>
      <c r="I79" s="79" t="s">
        <v>174</v>
      </c>
      <c r="J79" s="132">
        <v>3</v>
      </c>
      <c r="K79" s="133">
        <v>0</v>
      </c>
      <c r="L79" s="131" t="s">
        <v>170</v>
      </c>
      <c r="M79" s="82">
        <v>1</v>
      </c>
      <c r="N79" s="26"/>
      <c r="O79" s="26"/>
    </row>
    <row r="80" spans="1:15" ht="21.95" customHeight="1">
      <c r="A80" s="83">
        <v>74</v>
      </c>
      <c r="B80" s="87" t="s">
        <v>140</v>
      </c>
      <c r="C80" s="84" t="s">
        <v>145</v>
      </c>
      <c r="D80" s="84" t="s">
        <v>203</v>
      </c>
      <c r="E80" s="78" t="s">
        <v>228</v>
      </c>
      <c r="F80" s="84" t="s">
        <v>229</v>
      </c>
      <c r="G80" s="84" t="s">
        <v>217</v>
      </c>
      <c r="H80" s="76" t="s">
        <v>175</v>
      </c>
      <c r="I80" s="79" t="s">
        <v>174</v>
      </c>
      <c r="J80" s="85">
        <v>3</v>
      </c>
      <c r="K80" s="86">
        <v>0</v>
      </c>
      <c r="L80" s="76" t="s">
        <v>170</v>
      </c>
      <c r="M80" s="82">
        <v>1</v>
      </c>
    </row>
    <row r="81" spans="1:13" ht="21.95" customHeight="1">
      <c r="A81" s="76">
        <v>75</v>
      </c>
      <c r="B81" s="87" t="s">
        <v>141</v>
      </c>
      <c r="C81" s="84" t="s">
        <v>149</v>
      </c>
      <c r="D81" s="84" t="s">
        <v>176</v>
      </c>
      <c r="E81" s="78" t="s">
        <v>228</v>
      </c>
      <c r="F81" s="84" t="s">
        <v>229</v>
      </c>
      <c r="G81" s="84" t="s">
        <v>217</v>
      </c>
      <c r="H81" s="76" t="s">
        <v>175</v>
      </c>
      <c r="I81" s="79" t="s">
        <v>174</v>
      </c>
      <c r="J81" s="85">
        <v>3</v>
      </c>
      <c r="K81" s="86">
        <v>0</v>
      </c>
      <c r="L81" s="76" t="s">
        <v>170</v>
      </c>
      <c r="M81" s="82">
        <v>1</v>
      </c>
    </row>
    <row r="82" spans="1:13" ht="21.95" customHeight="1">
      <c r="A82" s="83">
        <v>76</v>
      </c>
      <c r="B82" s="87" t="s">
        <v>142</v>
      </c>
      <c r="C82" s="84" t="s">
        <v>150</v>
      </c>
      <c r="D82" s="84" t="s">
        <v>179</v>
      </c>
      <c r="E82" s="78" t="s">
        <v>228</v>
      </c>
      <c r="F82" s="84" t="s">
        <v>229</v>
      </c>
      <c r="G82" s="84" t="s">
        <v>217</v>
      </c>
      <c r="H82" s="76" t="s">
        <v>175</v>
      </c>
      <c r="I82" s="79" t="s">
        <v>174</v>
      </c>
      <c r="J82" s="85">
        <v>3</v>
      </c>
      <c r="K82" s="86">
        <f ca="1">-J82:K82</f>
        <v>0</v>
      </c>
      <c r="L82" s="76" t="s">
        <v>170</v>
      </c>
      <c r="M82" s="82">
        <v>1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76:D1474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82:D975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75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75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75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75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75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81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horizontalDpi="300" verticalDpi="300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18.75"/>
  <cols>
    <col min="1" max="1" width="3.140625" style="21" customWidth="1"/>
    <col min="2" max="2" width="19.140625" style="21" customWidth="1"/>
    <col min="3" max="3" width="10.42578125" style="21" customWidth="1"/>
    <col min="4" max="4" width="8.28515625" style="21" customWidth="1"/>
    <col min="5" max="5" width="28.42578125" style="21" customWidth="1"/>
    <col min="6" max="6" width="8.7109375" style="21" customWidth="1"/>
    <col min="7" max="7" width="1.42578125" style="21" customWidth="1"/>
    <col min="8" max="8" width="12.28515625" style="21" customWidth="1"/>
    <col min="9" max="9" width="9.7109375" style="21" customWidth="1"/>
    <col min="10" max="10" width="7.42578125" style="29" customWidth="1"/>
    <col min="11" max="11" width="8.42578125" style="21" customWidth="1"/>
    <col min="12" max="12" width="9.28515625" style="21" customWidth="1"/>
    <col min="13" max="13" width="7" style="21" customWidth="1"/>
    <col min="14" max="14" width="0.85546875" style="21" customWidth="1"/>
    <col min="15" max="15" width="5.140625" style="25" customWidth="1"/>
    <col min="16" max="16384" width="9" style="21"/>
  </cols>
  <sheetData>
    <row r="1" spans="1:17" s="12" customFormat="1" ht="36.75" customHeight="1">
      <c r="A1" s="150" t="s">
        <v>72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96"/>
      <c r="O1" s="23"/>
      <c r="P1" s="10"/>
      <c r="Q1" s="11"/>
    </row>
    <row r="2" spans="1:17" s="12" customFormat="1" ht="24.75" customHeight="1">
      <c r="A2" s="7"/>
      <c r="B2" s="5"/>
      <c r="C2" s="31" t="s">
        <v>7</v>
      </c>
      <c r="D2" s="157" t="str">
        <f>เก็บข้อมูลHRD!C2</f>
        <v>สำนักงานปศุสัตว์จังหวัดเชียงราย</v>
      </c>
      <c r="E2" s="157"/>
      <c r="F2" s="157"/>
      <c r="G2" s="157"/>
      <c r="H2" s="157"/>
      <c r="I2" s="157"/>
      <c r="J2" s="158" t="s">
        <v>75</v>
      </c>
      <c r="K2" s="158"/>
      <c r="L2" s="157" t="str">
        <f>เก็บข้อมูลHRD!J4</f>
        <v>นางนิดา เทพแสง</v>
      </c>
      <c r="M2" s="157"/>
      <c r="N2" s="97"/>
      <c r="O2" s="22"/>
    </row>
    <row r="3" spans="1:17" s="12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  <c r="O3" s="22"/>
    </row>
    <row r="4" spans="1:17" s="12" customFormat="1" ht="25.5" customHeight="1">
      <c r="A4" s="8"/>
      <c r="B4" s="152" t="s">
        <v>46</v>
      </c>
      <c r="C4" s="153"/>
      <c r="D4" s="126">
        <f>เก็บข้อมูลHRD!D4</f>
        <v>38</v>
      </c>
      <c r="E4" s="32" t="s">
        <v>53</v>
      </c>
      <c r="F4" s="126">
        <f>เก็บข้อมูลHRD!F4</f>
        <v>38</v>
      </c>
      <c r="G4" s="33"/>
      <c r="H4" s="34" t="s">
        <v>47</v>
      </c>
      <c r="I4" s="154">
        <f>เก็บข้อมูลHRD!H4</f>
        <v>2564</v>
      </c>
      <c r="J4" s="155"/>
      <c r="K4" s="156" t="s">
        <v>45</v>
      </c>
      <c r="L4" s="156"/>
      <c r="M4" s="35" t="str">
        <f>เก็บข้อมูลHRD!L4:M4</f>
        <v>15 มีค.64</v>
      </c>
      <c r="N4" s="98"/>
      <c r="O4" s="24"/>
      <c r="P4" s="19"/>
    </row>
    <row r="5" spans="1:17" s="27" customFormat="1" ht="5.25" customHeight="1">
      <c r="A5" s="9"/>
      <c r="B5" s="149"/>
      <c r="C5" s="149"/>
      <c r="D5" s="30"/>
      <c r="E5" s="30"/>
      <c r="F5" s="4"/>
      <c r="G5" s="4"/>
      <c r="H5" s="6"/>
      <c r="I5" s="15"/>
      <c r="J5" s="6"/>
      <c r="K5" s="16"/>
      <c r="L5" s="18"/>
      <c r="M5" s="18"/>
      <c r="N5" s="18"/>
      <c r="O5" s="20"/>
      <c r="P5" s="26"/>
      <c r="Q5" s="26"/>
    </row>
    <row r="6" spans="1:17" s="27" customFormat="1" ht="25.5" customHeight="1">
      <c r="A6" s="168" t="s">
        <v>13</v>
      </c>
      <c r="B6" s="165" t="s">
        <v>34</v>
      </c>
      <c r="C6" s="166"/>
      <c r="D6" s="166"/>
      <c r="E6" s="166"/>
      <c r="F6" s="167"/>
      <c r="G6" s="36"/>
      <c r="H6" s="143" t="s">
        <v>32</v>
      </c>
      <c r="I6" s="143"/>
      <c r="J6" s="143"/>
      <c r="K6" s="142" t="s">
        <v>33</v>
      </c>
      <c r="L6" s="142"/>
      <c r="M6" s="142"/>
      <c r="N6" s="99"/>
      <c r="O6" s="20"/>
      <c r="P6" s="26"/>
      <c r="Q6" s="26"/>
    </row>
    <row r="7" spans="1:17" ht="24.95" customHeight="1">
      <c r="A7" s="169"/>
      <c r="B7" s="182" t="s">
        <v>51</v>
      </c>
      <c r="C7" s="183"/>
      <c r="D7" s="184"/>
      <c r="E7" s="180" t="s">
        <v>67</v>
      </c>
      <c r="F7" s="180"/>
      <c r="G7" s="39"/>
      <c r="H7" s="147" t="s">
        <v>15</v>
      </c>
      <c r="I7" s="147"/>
      <c r="J7" s="40">
        <f>COUNTIF(เก็บข้อมูลHRD!F7:F1981,"ความรู้/ทักษะเฉพาะทางในสายงาน")</f>
        <v>0</v>
      </c>
      <c r="K7" s="144" t="s">
        <v>48</v>
      </c>
      <c r="L7" s="144"/>
      <c r="M7" s="41">
        <f>COUNTIF(เก็บข้อมูลHRD!G7:G1981,"อบรมกับหน่วยงานนอกกรมฯ")</f>
        <v>0</v>
      </c>
      <c r="N7" s="101"/>
    </row>
    <row r="8" spans="1:17" ht="24.95" customHeight="1">
      <c r="A8" s="169"/>
      <c r="B8" s="162" t="s">
        <v>8</v>
      </c>
      <c r="C8" s="162"/>
      <c r="D8" s="37">
        <f t="array" ref="D8">COUNTIFS(เก็บข้อมูลHRD!D7:D1981,"ข้าราชการ",เก็บข้อมูลHRD!M7:M1981,"1")</f>
        <v>0</v>
      </c>
      <c r="E8" s="38" t="s">
        <v>10</v>
      </c>
      <c r="F8" s="37">
        <f t="array" ref="F8">COUNTIFS(เก็บข้อมูลHRD!D7:D1981,"พนักงานราชการ",เก็บข้อมูลHRD!M7:M1981,"1")</f>
        <v>0</v>
      </c>
      <c r="G8" s="39"/>
      <c r="H8" s="147" t="s">
        <v>16</v>
      </c>
      <c r="I8" s="147"/>
      <c r="J8" s="40">
        <f>COUNTIF(เก็บข้อมูลHRD!F7:F1981,"ภาษา")</f>
        <v>0</v>
      </c>
      <c r="K8" s="159" t="s">
        <v>40</v>
      </c>
      <c r="L8" s="159"/>
      <c r="M8" s="41">
        <f>COUNTIF(เก็บข้อมูลHRD!G7:G1981,"อบรมกับหน่วยงานในกรมฯ")</f>
        <v>0</v>
      </c>
      <c r="N8" s="101"/>
      <c r="P8" s="28"/>
    </row>
    <row r="9" spans="1:17" ht="24.95" customHeight="1">
      <c r="A9" s="169"/>
      <c r="B9" s="162" t="s">
        <v>9</v>
      </c>
      <c r="C9" s="162"/>
      <c r="D9" s="42">
        <f t="array" ref="D9">SUMPRODUCT(IF(เก็บข้อมูลHRD!D7:D1981="ข้าราชการ",IF(เก็บข้อมูลHRD!B7:B1981&lt;&gt;"",IF(เก็บข้อมูลHRD!M7:M1981=1,1/COUNTIFS(เก็บข้อมูลHRD!B7:B1981,เก็บข้อมูลHRD!B7:B1981,เก็บข้อมูลHRD!D7:D1981,"ข้าราชการ",เก็บข้อมูลHRD!B7:B1981,"&lt;&gt;",เก็บข้อมูลHRD!M7:M1981,"=1")))))</f>
        <v>0</v>
      </c>
      <c r="E9" s="38" t="s">
        <v>11</v>
      </c>
      <c r="F9" s="37">
        <f t="array" ref="F9">SUMPRODUCT(IF(เก็บข้อมูลHRD!D7:D1981="พนักงานราชการ",IF(เก็บข้อมูลHRD!B7:B1981&lt;&gt;"",IF(เก็บข้อมูลHRD!M7:M1981=1,1/COUNTIFS(เก็บข้อมูลHRD!B7:B1981,เก็บข้อมูลHRD!B7:B1981,เก็บข้อมูลHRD!D7:D1981,"พนักงานราชการ",เก็บข้อมูลHRD!B7:B1981,"&lt;&gt;",เก็บข้อมูลHRD!M7:M1981,"=1")))))</f>
        <v>0</v>
      </c>
      <c r="G9" s="44"/>
      <c r="H9" s="147" t="s">
        <v>17</v>
      </c>
      <c r="I9" s="147"/>
      <c r="J9" s="40">
        <f>COUNTIF(เก็บข้อมูลHRD!F7:F1981,"ภาวะผู้นำ/คุณธรรม/จริยธรรม")</f>
        <v>11</v>
      </c>
      <c r="K9" s="144" t="s">
        <v>49</v>
      </c>
      <c r="L9" s="144"/>
      <c r="M9" s="41">
        <f>COUNTIF(เก็บข้อมูลHRD!G7:G1981,"e-Learning")</f>
        <v>76</v>
      </c>
      <c r="N9" s="101"/>
    </row>
    <row r="10" spans="1:17" ht="24.95" customHeight="1">
      <c r="A10" s="170"/>
      <c r="B10" s="162" t="s">
        <v>76</v>
      </c>
      <c r="C10" s="162"/>
      <c r="D10" s="43">
        <f t="array" ref="D10">D9/D4*100</f>
        <v>0</v>
      </c>
      <c r="E10" s="38" t="s">
        <v>77</v>
      </c>
      <c r="F10" s="43">
        <f t="array" ref="F10">F9/F4*100</f>
        <v>0</v>
      </c>
      <c r="G10" s="45"/>
      <c r="H10" s="147" t="s">
        <v>18</v>
      </c>
      <c r="I10" s="147"/>
      <c r="J10" s="40">
        <f t="array" ref="J10">COUNTIF(เก็บข้อมูลHRD!F7:F981,"จิตอาสา/บริการ")</f>
        <v>38</v>
      </c>
      <c r="K10" s="144" t="s">
        <v>23</v>
      </c>
      <c r="L10" s="144"/>
      <c r="M10" s="41">
        <f>COUNTIF(เก็บข้อมูลHRD!G7:G1981,"ชุมชนนักปฏิบัติ(CoP)")</f>
        <v>0</v>
      </c>
      <c r="N10" s="101"/>
    </row>
    <row r="11" spans="1:17" ht="24.95" customHeight="1">
      <c r="A11" s="177" t="s">
        <v>14</v>
      </c>
      <c r="B11" s="174" t="s">
        <v>35</v>
      </c>
      <c r="C11" s="175"/>
      <c r="D11" s="175"/>
      <c r="E11" s="175"/>
      <c r="F11" s="176"/>
      <c r="G11" s="39"/>
      <c r="H11" s="147" t="s">
        <v>19</v>
      </c>
      <c r="I11" s="147"/>
      <c r="J11" s="40">
        <f>COUNTIF(เก็บข้อมูลHRD!F7:F1981,"ความรับผิดชอบ/ซื่อสัตย์สุจริต")</f>
        <v>0</v>
      </c>
      <c r="K11" s="144" t="s">
        <v>26</v>
      </c>
      <c r="L11" s="144"/>
      <c r="M11" s="41">
        <f>COUNTIF(เก็บข้อมูลHRD!G7:G1981,"สอนงาน")</f>
        <v>0</v>
      </c>
      <c r="N11" s="101"/>
    </row>
    <row r="12" spans="1:17" ht="24.95" customHeight="1">
      <c r="A12" s="178"/>
      <c r="B12" s="171" t="s">
        <v>51</v>
      </c>
      <c r="C12" s="172"/>
      <c r="D12" s="173"/>
      <c r="E12" s="181" t="s">
        <v>67</v>
      </c>
      <c r="F12" s="181"/>
      <c r="G12" s="39"/>
      <c r="H12" s="147" t="s">
        <v>20</v>
      </c>
      <c r="I12" s="147"/>
      <c r="J12" s="40">
        <f>COUNTIF(เก็บข้อมูลHRD!F7:F1981,"ทำงานเป็นทีม")</f>
        <v>0</v>
      </c>
      <c r="K12" s="144" t="s">
        <v>27</v>
      </c>
      <c r="L12" s="144"/>
      <c r="M12" s="41">
        <f>COUNTIF(เก็บข้อมูลHRD!G7:G1981,"มอบหมายงาน")</f>
        <v>0</v>
      </c>
      <c r="N12" s="101"/>
    </row>
    <row r="13" spans="1:17" ht="24.95" customHeight="1">
      <c r="A13" s="178"/>
      <c r="B13" s="146" t="s">
        <v>8</v>
      </c>
      <c r="C13" s="146"/>
      <c r="D13" s="37">
        <f t="array" ref="D13">COUNTIFS(เก็บข้อมูลHRD!D7:D1981,"ข้าราชการ",เก็บข้อมูลHRD!M7:M1981,"2")</f>
        <v>0</v>
      </c>
      <c r="E13" s="38" t="s">
        <v>10</v>
      </c>
      <c r="F13" s="37">
        <f t="array" ref="F13">COUNTIFS(เก็บข้อมูลHRD!D7:D1981,"พนักงานราชการ",เก็บข้อมูลHRD!M7:M1981,"2")</f>
        <v>0</v>
      </c>
      <c r="G13" s="44"/>
      <c r="H13" s="147" t="s">
        <v>24</v>
      </c>
      <c r="I13" s="147"/>
      <c r="J13" s="40">
        <f>COUNTIF(เก็บข้อมูลHRD!F7:F1981,"คิดค้น/ใช้นวัตกรรมใหม่ๆ")</f>
        <v>0</v>
      </c>
      <c r="K13" s="144" t="s">
        <v>28</v>
      </c>
      <c r="L13" s="144"/>
      <c r="M13" s="41">
        <f>COUNTIF(เก็บข้อมูลHRD!G7:G1981,"ดูงานนอกสถานที่")</f>
        <v>0</v>
      </c>
      <c r="N13" s="101"/>
      <c r="Q13" s="21" t="s">
        <v>57</v>
      </c>
    </row>
    <row r="14" spans="1:17" ht="24.95" customHeight="1">
      <c r="A14" s="178"/>
      <c r="B14" s="146" t="s">
        <v>9</v>
      </c>
      <c r="C14" s="146"/>
      <c r="D14" s="37">
        <f t="array" ref="D14">SUMPRODUCT(IF(เก็บข้อมูลHRD!D7:D1981="ข้าราชการ",IF(เก็บข้อมูลHRD!B7:B1981&lt;&gt;"",IF(เก็บข้อมูลHRD!M7:M1981=2,1/COUNTIFS(เก็บข้อมูลHRD!B7:B1981,เก็บข้อมูลHRD!B7:B1981,เก็บข้อมูลHRD!D7:D1981,"ข้าราชการ",เก็บข้อมูลHRD!B7:B1981,"&lt;&gt;",เก็บข้อมูลHRD!M7:M1981,"=2")))))</f>
        <v>0</v>
      </c>
      <c r="E14" s="38" t="s">
        <v>11</v>
      </c>
      <c r="F14" s="37">
        <f t="array" ref="F14">SUMPRODUCT(IF(เก็บข้อมูลHRD!D7:D1981="พนักงานราชการ",IF(เก็บข้อมูลHRD!B7:B1981&lt;&gt;"",IF(เก็บข้อมูลHRD!M7:M1981=2,1/COUNTIFS(เก็บข้อมูลHRD!B7:B1981,เก็บข้อมูลHRD!B7:B1981,เก็บข้อมูลHRD!D7:D1981,"พนักงานราชการ",เก็บข้อมูลHRD!B7:B1981,"&lt;&gt;",เก็บข้อมูลHRD!M7:M1981,"=2")))))</f>
        <v>0</v>
      </c>
      <c r="G14" s="45"/>
      <c r="H14" s="147" t="s">
        <v>25</v>
      </c>
      <c r="I14" s="147"/>
      <c r="J14" s="40">
        <f>COUNTIF(เก็บข้อมูลHRD!F7:F1981,"กฎหมาย/กฎระเบียบฯ")</f>
        <v>20</v>
      </c>
      <c r="K14" s="144" t="s">
        <v>29</v>
      </c>
      <c r="L14" s="144"/>
      <c r="M14" s="41">
        <f>COUNTIF(เก็บข้อมูลHRD!G7:G1981,"หมุนเวียนงาน")</f>
        <v>0</v>
      </c>
      <c r="N14" s="101"/>
    </row>
    <row r="15" spans="1:17" ht="24.95" customHeight="1">
      <c r="A15" s="179"/>
      <c r="B15" s="146" t="s">
        <v>76</v>
      </c>
      <c r="C15" s="146"/>
      <c r="D15" s="43">
        <f>D14/D4*100</f>
        <v>0</v>
      </c>
      <c r="E15" s="38" t="s">
        <v>77</v>
      </c>
      <c r="F15" s="43">
        <f>F14/F4*100</f>
        <v>0</v>
      </c>
      <c r="G15" s="39"/>
      <c r="H15" s="147" t="s">
        <v>21</v>
      </c>
      <c r="I15" s="147"/>
      <c r="J15" s="40">
        <f>COUNTIF(เก็บข้อมูลHRD!F7:F1981,"การใช้เทคโนโลยี")</f>
        <v>6</v>
      </c>
      <c r="K15" s="144" t="s">
        <v>30</v>
      </c>
      <c r="L15" s="144"/>
      <c r="M15" s="41">
        <f>COUNTIF(เก็บข้อมูลHRD!G7:G1981,"เรียนรู้ด้วยตนเอง")</f>
        <v>0</v>
      </c>
      <c r="N15" s="101"/>
    </row>
    <row r="16" spans="1:17" ht="24.95" customHeight="1">
      <c r="A16" s="189" t="s">
        <v>12</v>
      </c>
      <c r="B16" s="163" t="s">
        <v>36</v>
      </c>
      <c r="C16" s="163"/>
      <c r="D16" s="163"/>
      <c r="E16" s="163"/>
      <c r="F16" s="164"/>
      <c r="G16" s="39"/>
      <c r="H16" s="147" t="s">
        <v>22</v>
      </c>
      <c r="I16" s="147"/>
      <c r="J16" s="40">
        <f>COUNTIF(เก็บข้อมูลHRD!F7:F1981,"ทักษะการคิด")</f>
        <v>1</v>
      </c>
      <c r="K16" s="144" t="s">
        <v>31</v>
      </c>
      <c r="L16" s="144"/>
      <c r="M16" s="41">
        <f>COUNTIF(เก็บข้อมูลHRD!G7:G1981,"อื่นๆ")</f>
        <v>0</v>
      </c>
      <c r="N16" s="101"/>
    </row>
    <row r="17" spans="1:18" ht="23.25" customHeight="1">
      <c r="A17" s="189"/>
      <c r="B17" s="163" t="s">
        <v>51</v>
      </c>
      <c r="C17" s="163"/>
      <c r="D17" s="164"/>
      <c r="E17" s="190" t="s">
        <v>67</v>
      </c>
      <c r="F17" s="190"/>
      <c r="G17" s="44"/>
      <c r="H17" s="145" t="s">
        <v>52</v>
      </c>
      <c r="I17" s="145"/>
      <c r="J17" s="109">
        <f>SUM(J7:J16)</f>
        <v>76</v>
      </c>
      <c r="K17" s="145" t="s">
        <v>52</v>
      </c>
      <c r="L17" s="145"/>
      <c r="M17" s="110">
        <f>SUM(M7:M16)</f>
        <v>76</v>
      </c>
      <c r="N17" s="101"/>
    </row>
    <row r="18" spans="1:18" ht="24.95" customHeight="1">
      <c r="A18" s="189"/>
      <c r="B18" s="148" t="s">
        <v>8</v>
      </c>
      <c r="C18" s="146"/>
      <c r="D18" s="37">
        <f>COUNTIF(เก็บข้อมูลHRD!D7:D1981,"ข้าราชการ")</f>
        <v>0</v>
      </c>
      <c r="E18" s="38" t="s">
        <v>10</v>
      </c>
      <c r="F18" s="37">
        <f t="array" ref="F18">COUNTIF(เก็บข้อมูลHRD!D7:D1981,"พนักงานราชการ")</f>
        <v>0</v>
      </c>
      <c r="G18" s="45"/>
      <c r="H18" s="186" t="s">
        <v>68</v>
      </c>
      <c r="I18" s="187"/>
      <c r="J18" s="187"/>
      <c r="K18" s="187"/>
      <c r="L18" s="187"/>
      <c r="M18" s="187"/>
      <c r="N18" s="45"/>
    </row>
    <row r="19" spans="1:18" ht="28.5" customHeight="1">
      <c r="A19" s="189"/>
      <c r="B19" s="148" t="s">
        <v>9</v>
      </c>
      <c r="C19" s="146"/>
      <c r="D19" s="37">
        <f t="array" ref="D19">SUMPRODUCT(IF(เก็บข้อมูลHRD!D7:D1981="ข้าราชการ",IF(เก็บข้อมูลHRD!B7:B1981&lt;&gt;"",1/COUNTIFS(เก็บข้อมูลHRD!B7:B1981,เก็บข้อมูลHRD!B7:B1981,เก็บข้อมูลHRD!D7:D1981,"ข้าราชการ",เก็บข้อมูลHRD!B7:B1981,"&lt;&gt;"))))</f>
        <v>0</v>
      </c>
      <c r="E19" s="38" t="s">
        <v>11</v>
      </c>
      <c r="F19" s="37">
        <f t="array" ref="F19">SUMPRODUCT(IF(เก็บข้อมูลHRD!D7:D1981="พนักงานราชการ",IF(เก็บข้อมูลHRD!B7:B1981&lt;&gt;"",1/COUNTIFS(เก็บข้อมูลHRD!B7:B1981,เก็บข้อมูลHRD!B7:B1981,เก็บข้อมูลHRD!D7:D1981,"พนักงานราชการ",เก็บข้อมูลHRD!B7:B1981,"&lt;&gt;"))))</f>
        <v>0</v>
      </c>
      <c r="G19" s="44"/>
      <c r="H19" s="188"/>
      <c r="I19" s="188"/>
      <c r="J19" s="188"/>
      <c r="K19" s="188"/>
      <c r="L19" s="188"/>
      <c r="M19" s="188"/>
      <c r="N19" s="100"/>
    </row>
    <row r="20" spans="1:18" ht="24.95" customHeight="1">
      <c r="A20" s="189"/>
      <c r="B20" s="148" t="s">
        <v>76</v>
      </c>
      <c r="C20" s="146"/>
      <c r="D20" s="43">
        <f>D19/D4*100</f>
        <v>0</v>
      </c>
      <c r="E20" s="38" t="s">
        <v>77</v>
      </c>
      <c r="F20" s="43">
        <f>F19/F4*100</f>
        <v>0</v>
      </c>
      <c r="G20" s="45"/>
      <c r="H20" s="188"/>
      <c r="I20" s="188"/>
      <c r="J20" s="188"/>
      <c r="K20" s="188"/>
      <c r="L20" s="188"/>
      <c r="M20" s="188"/>
      <c r="N20" s="50"/>
    </row>
    <row r="21" spans="1:18" ht="25.5" customHeight="1">
      <c r="A21" s="189"/>
      <c r="B21" s="160" t="s">
        <v>39</v>
      </c>
      <c r="C21" s="160"/>
      <c r="D21" s="160"/>
      <c r="E21" s="160"/>
      <c r="F21" s="161"/>
      <c r="G21" s="127"/>
      <c r="H21" s="188"/>
      <c r="I21" s="188"/>
      <c r="J21" s="188"/>
      <c r="K21" s="188"/>
      <c r="L21" s="188"/>
      <c r="M21" s="188"/>
      <c r="N21" s="50"/>
      <c r="R21" s="21" t="s">
        <v>57</v>
      </c>
    </row>
    <row r="22" spans="1:18" ht="24" customHeight="1">
      <c r="A22" s="189"/>
      <c r="B22" s="191" t="s">
        <v>38</v>
      </c>
      <c r="C22" s="192"/>
      <c r="D22" s="46">
        <f t="array" ref="D22">SUMPRODUCT(IF(เก็บข้อมูลHRD!L7:L1981="มี",IF(เก็บข้อมูลHRD!B7:B1981&lt;&gt;"",1/COUNTIFS(เก็บข้อมูลHRD!B7:B1981,เก็บข้อมูลHRD!B7:B1981,เก็บข้อมูลHRD!L7:L1981,"มี",เก็บข้อมูลHRD!B7:B1981,"&lt;&gt;"))))</f>
        <v>76</v>
      </c>
      <c r="E22" s="38" t="s">
        <v>37</v>
      </c>
      <c r="F22" s="43">
        <f t="array" ref="F22">(D22/SUMPRODUCT((เก็บข้อมูลHRD!B7:B1981&lt;&gt;"")/COUNTIF(เก็บข้อมูลHRD!B7:B1981,เก็บข้อมูลHRD!B7:B1981&amp;"")))*100</f>
        <v>100</v>
      </c>
      <c r="G22" s="128"/>
      <c r="H22" s="188"/>
      <c r="I22" s="188"/>
      <c r="J22" s="188"/>
      <c r="K22" s="188"/>
      <c r="L22" s="188"/>
      <c r="M22" s="188"/>
      <c r="N22" s="50"/>
    </row>
    <row r="23" spans="1:18" ht="21">
      <c r="A23" s="189"/>
      <c r="B23" s="160" t="s">
        <v>41</v>
      </c>
      <c r="C23" s="160"/>
      <c r="D23" s="160"/>
      <c r="E23" s="160"/>
      <c r="F23" s="161"/>
      <c r="G23" s="128"/>
      <c r="H23" s="188"/>
      <c r="I23" s="188"/>
      <c r="J23" s="188"/>
      <c r="K23" s="188"/>
      <c r="L23" s="188"/>
      <c r="M23" s="188"/>
      <c r="N23" s="128"/>
    </row>
    <row r="24" spans="1:18" ht="21.75" customHeight="1">
      <c r="A24" s="189"/>
      <c r="B24" s="191" t="s">
        <v>42</v>
      </c>
      <c r="C24" s="192"/>
      <c r="D24" s="47">
        <f t="array" aca="1" ref="D24" ca="1">SUM(เก็บข้อมูลHRD!K7:K1981)</f>
        <v>1</v>
      </c>
      <c r="E24" s="48" t="s">
        <v>58</v>
      </c>
      <c r="F24" s="49">
        <f t="array" aca="1" ref="F24" ca="1">AVERAGEIF(เก็บข้อมูลHRD!K7:K1981,"&lt;&gt;0")</f>
        <v>1</v>
      </c>
      <c r="G24" s="128"/>
      <c r="H24" s="185" t="s">
        <v>61</v>
      </c>
      <c r="I24" s="185"/>
      <c r="J24" s="185"/>
      <c r="K24" s="185"/>
      <c r="L24" s="185"/>
      <c r="M24" s="128"/>
      <c r="N24" s="128"/>
    </row>
    <row r="25" spans="1:18">
      <c r="B25" s="141"/>
      <c r="C25" s="141"/>
      <c r="D25" s="141"/>
      <c r="E25" s="141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workbookViewId="0">
      <selection activeCell="C8" sqref="C8"/>
    </sheetView>
  </sheetViews>
  <sheetFormatPr defaultColWidth="9" defaultRowHeight="22.5"/>
  <cols>
    <col min="1" max="1" width="10.42578125" style="119" customWidth="1"/>
    <col min="2" max="2" width="42" style="120" customWidth="1"/>
    <col min="3" max="3" width="37.5703125" style="121" customWidth="1"/>
    <col min="4" max="4" width="44.7109375" style="119" customWidth="1"/>
    <col min="5" max="16384" width="9" style="102"/>
  </cols>
  <sheetData>
    <row r="1" spans="1:4" ht="36">
      <c r="A1" s="194" t="s">
        <v>64</v>
      </c>
      <c r="B1" s="194"/>
      <c r="C1" s="194"/>
      <c r="D1" s="194"/>
    </row>
    <row r="2" spans="1:4" ht="92.25" customHeight="1">
      <c r="A2" s="193" t="s">
        <v>74</v>
      </c>
      <c r="B2" s="193"/>
      <c r="C2" s="193"/>
      <c r="D2" s="193"/>
    </row>
    <row r="3" spans="1:4" ht="186.75" customHeight="1">
      <c r="A3" s="193" t="s">
        <v>70</v>
      </c>
      <c r="B3" s="193"/>
      <c r="C3" s="193"/>
      <c r="D3" s="193"/>
    </row>
    <row r="4" spans="1:4" s="106" customFormat="1" ht="45">
      <c r="A4" s="103" t="s">
        <v>56</v>
      </c>
      <c r="B4" s="104" t="s">
        <v>62</v>
      </c>
      <c r="C4" s="105" t="s">
        <v>1</v>
      </c>
      <c r="D4" s="107" t="s">
        <v>65</v>
      </c>
    </row>
    <row r="5" spans="1:4">
      <c r="A5" s="115">
        <v>1</v>
      </c>
      <c r="B5" s="116"/>
      <c r="C5" s="117"/>
      <c r="D5" s="118" t="str">
        <f>IF(COUNTIF(เก็บข้อมูลHRD!$B$7:$B$1981,B5),"ได้รับการพัฒนาแล้ว",IF(B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" spans="1:4">
      <c r="A6" s="115">
        <v>2</v>
      </c>
      <c r="B6" s="116"/>
      <c r="C6" s="117"/>
      <c r="D6" s="118" t="str">
        <f>IF(COUNTIF(เก็บข้อมูลHRD!$B$7:$B$1981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>
      <c r="A7" s="115">
        <v>3</v>
      </c>
      <c r="B7" s="116"/>
      <c r="C7" s="117"/>
      <c r="D7" s="118" t="str">
        <f>IF(COUNTIF(เก็บข้อมูลHRD!$B$7:$B$1981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>
      <c r="A8" s="115">
        <v>4</v>
      </c>
      <c r="B8" s="116"/>
      <c r="C8" s="117"/>
      <c r="D8" s="118" t="str">
        <f>IF(COUNTIF(เก็บข้อมูลHRD!$B$7:$B$1981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>
      <c r="A9" s="115">
        <v>5</v>
      </c>
      <c r="B9" s="116"/>
      <c r="C9" s="117"/>
      <c r="D9" s="118" t="str">
        <f>IF(COUNTIF(เก็บข้อมูลHRD!$B$7:$B$1981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>
      <c r="A10" s="115">
        <v>6</v>
      </c>
      <c r="B10" s="116"/>
      <c r="C10" s="117"/>
      <c r="D10" s="118" t="str">
        <f>IF(COUNTIF(เก็บข้อมูลHRD!$B$7:$B$1981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>
      <c r="A11" s="115">
        <v>7</v>
      </c>
      <c r="B11" s="116"/>
      <c r="C11" s="117"/>
      <c r="D11" s="118" t="str">
        <f>IF(COUNTIF(เก็บข้อมูลHRD!$B$7:$B$1981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>
      <c r="A12" s="115">
        <v>8</v>
      </c>
      <c r="B12" s="116"/>
      <c r="C12" s="117"/>
      <c r="D12" s="118" t="str">
        <f>IF(COUNTIF(เก็บข้อมูลHRD!$B$7:$B$1981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>
      <c r="A13" s="115">
        <v>9</v>
      </c>
      <c r="B13" s="116"/>
      <c r="C13" s="117"/>
      <c r="D13" s="118" t="str">
        <f>IF(COUNTIF(เก็บข้อมูลHRD!$B$7:$B$1981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>
      <c r="A14" s="115">
        <v>10</v>
      </c>
      <c r="B14" s="116"/>
      <c r="C14" s="117"/>
      <c r="D14" s="118" t="str">
        <f>IF(COUNTIF(เก็บข้อมูลHRD!$B$7:$B$1981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>
      <c r="A15" s="115">
        <v>11</v>
      </c>
      <c r="B15" s="116"/>
      <c r="C15" s="117"/>
      <c r="D15" s="118" t="str">
        <f>IF(COUNTIF(เก็บข้อมูลHRD!$B$7:$B$1981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>
      <c r="A16" s="115">
        <v>12</v>
      </c>
      <c r="B16" s="116"/>
      <c r="C16" s="117"/>
      <c r="D16" s="118" t="str">
        <f>IF(COUNTIF(เก็บข้อมูลHRD!$B$7:$B$1981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>
      <c r="A17" s="115">
        <v>13</v>
      </c>
      <c r="B17" s="116"/>
      <c r="C17" s="117"/>
      <c r="D17" s="118" t="str">
        <f>IF(COUNTIF(เก็บข้อมูลHRD!$B$7:$B$1981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>
      <c r="A18" s="115">
        <v>14</v>
      </c>
      <c r="B18" s="116"/>
      <c r="C18" s="117"/>
      <c r="D18" s="118" t="str">
        <f>IF(COUNTIF(เก็บข้อมูลHRD!$B$7:$B$1981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>
      <c r="A19" s="115">
        <v>15</v>
      </c>
      <c r="B19" s="116"/>
      <c r="C19" s="117"/>
      <c r="D19" s="118" t="str">
        <f>IF(COUNTIF(เก็บข้อมูลHRD!$B$7:$B$1981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>
      <c r="A20" s="115">
        <v>16</v>
      </c>
      <c r="B20" s="116"/>
      <c r="C20" s="117"/>
      <c r="D20" s="118" t="str">
        <f>IF(COUNTIF(เก็บข้อมูลHRD!$B$7:$B$1981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>
      <c r="A21" s="115">
        <v>17</v>
      </c>
      <c r="B21" s="116"/>
      <c r="C21" s="117"/>
      <c r="D21" s="118" t="str">
        <f>IF(COUNTIF(เก็บข้อมูลHRD!$B$7:$B$1981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>
      <c r="A22" s="115">
        <v>18</v>
      </c>
      <c r="B22" s="116"/>
      <c r="C22" s="117"/>
      <c r="D22" s="118" t="str">
        <f>IF(COUNTIF(เก็บข้อมูลHRD!$B$7:$B$1981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>
      <c r="A23" s="115">
        <v>19</v>
      </c>
      <c r="B23" s="116"/>
      <c r="C23" s="117"/>
      <c r="D23" s="118" t="str">
        <f>IF(COUNTIF(เก็บข้อมูลHRD!$B$7:$B$1981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>
      <c r="A24" s="115">
        <v>20</v>
      </c>
      <c r="B24" s="116"/>
      <c r="C24" s="117"/>
      <c r="D24" s="118" t="str">
        <f>IF(COUNTIF(เก็บข้อมูลHRD!$B$7:$B$1981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>
      <c r="A25" s="115">
        <v>21</v>
      </c>
      <c r="B25" s="116"/>
      <c r="C25" s="117"/>
      <c r="D25" s="118" t="str">
        <f>IF(COUNTIF(เก็บข้อมูลHRD!$B$7:$B$1981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>
      <c r="A26" s="115">
        <v>22</v>
      </c>
      <c r="B26" s="116"/>
      <c r="C26" s="117"/>
      <c r="D26" s="118" t="str">
        <f>IF(COUNTIF(เก็บข้อมูลHRD!$B$7:$B$1981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>
      <c r="A27" s="115">
        <v>23</v>
      </c>
      <c r="B27" s="116"/>
      <c r="C27" s="117"/>
      <c r="D27" s="118" t="str">
        <f>IF(COUNTIF(เก็บข้อมูลHRD!$B$7:$B$1981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>
      <c r="A28" s="115">
        <v>24</v>
      </c>
      <c r="B28" s="116"/>
      <c r="C28" s="117"/>
      <c r="D28" s="118" t="str">
        <f>IF(COUNTIF(เก็บข้อมูลHRD!$B$7:$B$1981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>
      <c r="A29" s="115">
        <v>25</v>
      </c>
      <c r="B29" s="116"/>
      <c r="C29" s="117"/>
      <c r="D29" s="118" t="str">
        <f>IF(COUNTIF(เก็บข้อมูลHRD!$B$7:$B$1981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>
      <c r="A30" s="115">
        <v>26</v>
      </c>
      <c r="B30" s="116"/>
      <c r="C30" s="117"/>
      <c r="D30" s="118" t="str">
        <f>IF(COUNTIF(เก็บข้อมูลHRD!$B$7:$B$1981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>
      <c r="A31" s="115">
        <v>27</v>
      </c>
      <c r="B31" s="116"/>
      <c r="C31" s="117"/>
      <c r="D31" s="118" t="str">
        <f>IF(COUNTIF(เก็บข้อมูลHRD!$B$7:$B$1981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>
      <c r="A32" s="115">
        <v>28</v>
      </c>
      <c r="B32" s="116"/>
      <c r="C32" s="117"/>
      <c r="D32" s="118" t="str">
        <f>IF(COUNTIF(เก็บข้อมูลHRD!$B$7:$B$1981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>
      <c r="A33" s="115">
        <v>29</v>
      </c>
      <c r="B33" s="116"/>
      <c r="C33" s="117"/>
      <c r="D33" s="118" t="str">
        <f>IF(COUNTIF(เก็บข้อมูลHRD!$B$7:$B$1981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>
      <c r="A34" s="115">
        <v>30</v>
      </c>
      <c r="B34" s="116"/>
      <c r="C34" s="117"/>
      <c r="D34" s="118" t="str">
        <f>IF(COUNTIF(เก็บข้อมูลHRD!$B$7:$B$1981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>
      <c r="A35" s="115">
        <v>31</v>
      </c>
      <c r="B35" s="116"/>
      <c r="C35" s="117"/>
      <c r="D35" s="118" t="str">
        <f>IF(COUNTIF(เก็บข้อมูลHRD!$B$7:$B$1981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>
      <c r="A36" s="115">
        <v>32</v>
      </c>
      <c r="B36" s="116"/>
      <c r="C36" s="117"/>
      <c r="D36" s="118" t="str">
        <f>IF(COUNTIF(เก็บข้อมูลHRD!$B$7:$B$1981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>
      <c r="A37" s="115">
        <v>33</v>
      </c>
      <c r="B37" s="116"/>
      <c r="C37" s="117"/>
      <c r="D37" s="118" t="str">
        <f>IF(COUNTIF(เก็บข้อมูลHRD!$B$7:$B$1981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>
      <c r="A38" s="115">
        <v>34</v>
      </c>
      <c r="B38" s="116"/>
      <c r="C38" s="117"/>
      <c r="D38" s="118" t="str">
        <f>IF(COUNTIF(เก็บข้อมูลHRD!$B$7:$B$1981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>
      <c r="A39" s="115">
        <v>35</v>
      </c>
      <c r="B39" s="116"/>
      <c r="C39" s="117"/>
      <c r="D39" s="118" t="str">
        <f>IF(COUNTIF(เก็บข้อมูลHRD!$B$7:$B$1981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>
      <c r="A40" s="115">
        <v>36</v>
      </c>
      <c r="B40" s="116"/>
      <c r="C40" s="117"/>
      <c r="D40" s="118" t="str">
        <f>IF(COUNTIF(เก็บข้อมูลHRD!$B$7:$B$1981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>
      <c r="A41" s="115">
        <v>37</v>
      </c>
      <c r="B41" s="116"/>
      <c r="C41" s="117"/>
      <c r="D41" s="118" t="str">
        <f>IF(COUNTIF(เก็บข้อมูลHRD!$B$7:$B$1981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>
      <c r="A42" s="115">
        <v>38</v>
      </c>
      <c r="B42" s="116"/>
      <c r="C42" s="117"/>
      <c r="D42" s="118" t="str">
        <f>IF(COUNTIF(เก็บข้อมูลHRD!$B$7:$B$1981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>
      <c r="A43" s="115">
        <v>39</v>
      </c>
      <c r="B43" s="116"/>
      <c r="C43" s="117"/>
      <c r="D43" s="118" t="str">
        <f>IF(COUNTIF(เก็บข้อมูลHRD!$B$7:$B$1981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>
      <c r="A44" s="115">
        <v>40</v>
      </c>
      <c r="B44" s="116"/>
      <c r="C44" s="117"/>
      <c r="D44" s="118" t="str">
        <f>IF(COUNTIF(เก็บข้อมูลHRD!$B$7:$B$1981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>
      <c r="A45" s="115">
        <v>41</v>
      </c>
      <c r="B45" s="116"/>
      <c r="C45" s="117"/>
      <c r="D45" s="118" t="str">
        <f>IF(COUNTIF(เก็บข้อมูลHRD!$B$7:$B$1981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>
      <c r="A46" s="115">
        <v>42</v>
      </c>
      <c r="B46" s="116"/>
      <c r="C46" s="117"/>
      <c r="D46" s="118" t="str">
        <f>IF(COUNTIF(เก็บข้อมูลHRD!$B$7:$B$1981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>
      <c r="A47" s="115">
        <v>43</v>
      </c>
      <c r="B47" s="116"/>
      <c r="C47" s="117"/>
      <c r="D47" s="118" t="str">
        <f>IF(COUNTIF(เก็บข้อมูลHRD!$B$7:$B$1981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>
      <c r="A48" s="115">
        <v>44</v>
      </c>
      <c r="B48" s="116"/>
      <c r="C48" s="117"/>
      <c r="D48" s="118" t="str">
        <f>IF(COUNTIF(เก็บข้อมูลHRD!$B$7:$B$1981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>
      <c r="A49" s="115">
        <v>45</v>
      </c>
      <c r="B49" s="116"/>
      <c r="C49" s="117"/>
      <c r="D49" s="118" t="str">
        <f>IF(COUNTIF(เก็บข้อมูลHRD!$B$7:$B$1981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>
      <c r="A50" s="115">
        <v>46</v>
      </c>
      <c r="B50" s="116"/>
      <c r="C50" s="117"/>
      <c r="D50" s="118" t="str">
        <f>IF(COUNTIF(เก็บข้อมูลHRD!$B$7:$B$1981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>
      <c r="A51" s="115">
        <v>47</v>
      </c>
      <c r="B51" s="116"/>
      <c r="C51" s="117"/>
      <c r="D51" s="118" t="str">
        <f>IF(COUNTIF(เก็บข้อมูลHRD!$B$7:$B$1981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>
      <c r="A52" s="115">
        <v>48</v>
      </c>
      <c r="B52" s="116"/>
      <c r="C52" s="117"/>
      <c r="D52" s="118" t="str">
        <f>IF(COUNTIF(เก็บข้อมูลHRD!$B$7:$B$1981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>
      <c r="A53" s="115">
        <v>49</v>
      </c>
      <c r="B53" s="116"/>
      <c r="C53" s="117"/>
      <c r="D53" s="118" t="str">
        <f>IF(COUNTIF(เก็บข้อมูลHRD!$B$7:$B$1981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>
      <c r="A54" s="115">
        <v>50</v>
      </c>
      <c r="B54" s="116"/>
      <c r="C54" s="117"/>
      <c r="D54" s="118" t="str">
        <f>IF(COUNTIF(เก็บข้อมูลHRD!$B$7:$B$1981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>
      <c r="A55" s="115">
        <v>51</v>
      </c>
      <c r="B55" s="116"/>
      <c r="C55" s="117"/>
      <c r="D55" s="118" t="str">
        <f>IF(COUNTIF(เก็บข้อมูลHRD!$B$7:$B$1981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>
      <c r="A56" s="115">
        <v>52</v>
      </c>
      <c r="B56" s="116"/>
      <c r="C56" s="117"/>
      <c r="D56" s="118" t="str">
        <f>IF(COUNTIF(เก็บข้อมูลHRD!$B$7:$B$1981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>
      <c r="A57" s="115">
        <v>53</v>
      </c>
      <c r="B57" s="116"/>
      <c r="C57" s="117"/>
      <c r="D57" s="118" t="str">
        <f>IF(COUNTIF(เก็บข้อมูลHRD!$B$7:$B$1981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>
      <c r="A58" s="115">
        <v>54</v>
      </c>
      <c r="B58" s="116"/>
      <c r="C58" s="117"/>
      <c r="D58" s="118" t="str">
        <f>IF(COUNTIF(เก็บข้อมูลHRD!$B$7:$B$1981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>
      <c r="A59" s="115">
        <v>55</v>
      </c>
      <c r="B59" s="116"/>
      <c r="C59" s="117"/>
      <c r="D59" s="118" t="str">
        <f>IF(COUNTIF(เก็บข้อมูลHRD!$B$7:$B$1981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>
      <c r="A60" s="115">
        <v>56</v>
      </c>
      <c r="B60" s="116"/>
      <c r="C60" s="117"/>
      <c r="D60" s="118" t="str">
        <f>IF(COUNTIF(เก็บข้อมูลHRD!$B$7:$B$1981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>
      <c r="A61" s="115">
        <v>57</v>
      </c>
      <c r="B61" s="116"/>
      <c r="C61" s="117"/>
      <c r="D61" s="118" t="str">
        <f>IF(COUNTIF(เก็บข้อมูลHRD!$B$7:$B$1981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>
      <c r="A62" s="115">
        <v>58</v>
      </c>
      <c r="B62" s="116"/>
      <c r="C62" s="117"/>
      <c r="D62" s="118" t="str">
        <f>IF(COUNTIF(เก็บข้อมูลHRD!$B$7:$B$1981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>
      <c r="A63" s="115">
        <v>59</v>
      </c>
      <c r="B63" s="116"/>
      <c r="C63" s="117"/>
      <c r="D63" s="118" t="str">
        <f>IF(COUNTIF(เก็บข้อมูลHRD!$B$7:$B$1981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>
      <c r="A64" s="115">
        <v>60</v>
      </c>
      <c r="B64" s="116"/>
      <c r="C64" s="117"/>
      <c r="D64" s="118" t="str">
        <f>IF(COUNTIF(เก็บข้อมูลHRD!$B$7:$B$1981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>
      <c r="A65" s="115">
        <v>61</v>
      </c>
      <c r="B65" s="116"/>
      <c r="C65" s="117"/>
      <c r="D65" s="118" t="str">
        <f>IF(COUNTIF(เก็บข้อมูลHRD!$B$7:$B$1981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>
      <c r="A66" s="115">
        <v>62</v>
      </c>
      <c r="B66" s="116"/>
      <c r="C66" s="117"/>
      <c r="D66" s="118" t="str">
        <f>IF(COUNTIF(เก็บข้อมูลHRD!$B$7:$B$1981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>
      <c r="A67" s="115">
        <v>63</v>
      </c>
      <c r="B67" s="116"/>
      <c r="C67" s="117"/>
      <c r="D67" s="118" t="str">
        <f>IF(COUNTIF(เก็บข้อมูลHRD!$B$7:$B$1981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>
      <c r="A68" s="115">
        <v>64</v>
      </c>
      <c r="B68" s="116"/>
      <c r="C68" s="117"/>
      <c r="D68" s="118" t="str">
        <f>IF(COUNTIF(เก็บข้อมูลHRD!$B$7:$B$1981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>
      <c r="A69" s="115">
        <v>65</v>
      </c>
      <c r="B69" s="116"/>
      <c r="C69" s="117"/>
      <c r="D69" s="118" t="str">
        <f>IF(COUNTIF(เก็บข้อมูลHRD!$B$7:$B$1981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>
      <c r="A70" s="115">
        <v>66</v>
      </c>
      <c r="B70" s="116"/>
      <c r="C70" s="117"/>
      <c r="D70" s="118" t="str">
        <f>IF(COUNTIF(เก็บข้อมูลHRD!$B$7:$B$1981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>
      <c r="A71" s="115">
        <v>67</v>
      </c>
      <c r="B71" s="116"/>
      <c r="C71" s="117"/>
      <c r="D71" s="118" t="str">
        <f>IF(COUNTIF(เก็บข้อมูลHRD!$B$7:$B$1981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>
      <c r="A72" s="115">
        <v>68</v>
      </c>
      <c r="B72" s="116"/>
      <c r="C72" s="117"/>
      <c r="D72" s="118" t="str">
        <f>IF(COUNTIF(เก็บข้อมูลHRD!$B$7:$B$1981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>
      <c r="A73" s="115">
        <v>69</v>
      </c>
      <c r="B73" s="116"/>
      <c r="C73" s="117"/>
      <c r="D73" s="118" t="str">
        <f>IF(COUNTIF(เก็บข้อมูลHRD!$B$7:$B$1981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>
      <c r="A74" s="115">
        <v>70</v>
      </c>
      <c r="B74" s="116"/>
      <c r="C74" s="117"/>
      <c r="D74" s="118" t="str">
        <f>IF(COUNTIF(เก็บข้อมูลHRD!$B$7:$B$1981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>
      <c r="A75" s="115">
        <v>71</v>
      </c>
      <c r="B75" s="116"/>
      <c r="C75" s="117"/>
      <c r="D75" s="118" t="str">
        <f>IF(COUNTIF(เก็บข้อมูลHRD!$B$7:$B$1981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>
      <c r="A76" s="115">
        <v>72</v>
      </c>
      <c r="B76" s="116"/>
      <c r="C76" s="117"/>
      <c r="D76" s="118" t="str">
        <f>IF(COUNTIF(เก็บข้อมูลHRD!$B$7:$B$1981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>
      <c r="A77" s="115">
        <v>73</v>
      </c>
      <c r="B77" s="116"/>
      <c r="C77" s="117"/>
      <c r="D77" s="118" t="str">
        <f>IF(COUNTIF(เก็บข้อมูลHRD!$B$7:$B$1981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115">
        <v>74</v>
      </c>
      <c r="B78" s="116"/>
      <c r="C78" s="117"/>
      <c r="D78" s="118" t="str">
        <f>IF(COUNTIF(เก็บข้อมูลHRD!$B$7:$B$1981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115">
        <v>75</v>
      </c>
      <c r="B79" s="116"/>
      <c r="C79" s="117"/>
      <c r="D79" s="118" t="str">
        <f>IF(COUNTIF(เก็บข้อมูลHRD!$B$7:$B$1981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115">
        <v>76</v>
      </c>
      <c r="B80" s="116"/>
      <c r="C80" s="117"/>
      <c r="D80" s="118" t="str">
        <f>IF(COUNTIF(เก็บข้อมูลHRD!$B$7:$B$1981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115">
        <v>77</v>
      </c>
      <c r="B81" s="116"/>
      <c r="C81" s="117"/>
      <c r="D81" s="118" t="str">
        <f>IF(COUNTIF(เก็บข้อมูลHRD!$B$7:$B$1981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115">
        <v>78</v>
      </c>
      <c r="B82" s="116"/>
      <c r="C82" s="117"/>
      <c r="D82" s="118" t="str">
        <f>IF(COUNTIF(เก็บข้อมูลHRD!$B$7:$B$1981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115">
        <v>79</v>
      </c>
      <c r="B83" s="116"/>
      <c r="C83" s="117"/>
      <c r="D83" s="118" t="str">
        <f>IF(COUNTIF(เก็บข้อมูลHRD!$B$7:$B$1981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115">
        <v>80</v>
      </c>
      <c r="B84" s="116"/>
      <c r="C84" s="117"/>
      <c r="D84" s="118" t="str">
        <f>IF(COUNTIF(เก็บข้อมูลHRD!$B$7:$B$1981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115">
        <v>81</v>
      </c>
      <c r="B85" s="116"/>
      <c r="C85" s="117"/>
      <c r="D85" s="118" t="str">
        <f>IF(COUNTIF(เก็บข้อมูลHRD!$B$7:$B$1981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115">
        <v>82</v>
      </c>
      <c r="B86" s="116"/>
      <c r="C86" s="117"/>
      <c r="D86" s="118" t="str">
        <f>IF(COUNTIF(เก็บข้อมูลHRD!$B$7:$B$1981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115">
        <v>83</v>
      </c>
      <c r="B87" s="116"/>
      <c r="C87" s="117"/>
      <c r="D87" s="118" t="str">
        <f>IF(COUNTIF(เก็บข้อมูลHRD!$B$7:$B$1981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115">
        <v>84</v>
      </c>
      <c r="B88" s="116"/>
      <c r="C88" s="117"/>
      <c r="D88" s="118" t="str">
        <f>IF(COUNTIF(เก็บข้อมูลHRD!$B$7:$B$1981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115">
        <v>85</v>
      </c>
      <c r="B89" s="116"/>
      <c r="C89" s="117"/>
      <c r="D89" s="118" t="str">
        <f>IF(COUNTIF(เก็บข้อมูลHRD!$B$7:$B$1981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115">
        <v>86</v>
      </c>
      <c r="B90" s="116"/>
      <c r="C90" s="117"/>
      <c r="D90" s="118" t="str">
        <f>IF(COUNTIF(เก็บข้อมูลHRD!$B$7:$B$1981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115">
        <v>87</v>
      </c>
      <c r="B91" s="116"/>
      <c r="C91" s="117"/>
      <c r="D91" s="118" t="str">
        <f>IF(COUNTIF(เก็บข้อมูลHRD!$B$7:$B$1981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115">
        <v>88</v>
      </c>
      <c r="B92" s="116"/>
      <c r="C92" s="117"/>
      <c r="D92" s="118" t="str">
        <f>IF(COUNTIF(เก็บข้อมูลHRD!$B$7:$B$1981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115">
        <v>89</v>
      </c>
      <c r="B93" s="116"/>
      <c r="C93" s="117"/>
      <c r="D93" s="118" t="str">
        <f>IF(COUNTIF(เก็บข้อมูลHRD!$B$7:$B$1981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115">
        <v>90</v>
      </c>
      <c r="B94" s="116"/>
      <c r="C94" s="117"/>
      <c r="D94" s="118" t="str">
        <f>IF(COUNTIF(เก็บข้อมูลHRD!$B$7:$B$1981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115">
        <v>91</v>
      </c>
      <c r="B95" s="116"/>
      <c r="C95" s="117"/>
      <c r="D95" s="118" t="str">
        <f>IF(COUNTIF(เก็บข้อมูลHRD!$B$7:$B$1981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115">
        <v>92</v>
      </c>
      <c r="B96" s="116"/>
      <c r="C96" s="117"/>
      <c r="D96" s="118" t="str">
        <f>IF(COUNTIF(เก็บข้อมูลHRD!$B$7:$B$1981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115">
        <v>93</v>
      </c>
      <c r="B97" s="116"/>
      <c r="C97" s="117"/>
      <c r="D97" s="118" t="str">
        <f>IF(COUNTIF(เก็บข้อมูลHRD!$B$7:$B$1981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115">
        <v>94</v>
      </c>
      <c r="B98" s="116"/>
      <c r="C98" s="117"/>
      <c r="D98" s="118" t="str">
        <f>IF(COUNTIF(เก็บข้อมูลHRD!$B$7:$B$1981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115">
        <v>95</v>
      </c>
      <c r="B99" s="116"/>
      <c r="C99" s="117"/>
      <c r="D99" s="118" t="str">
        <f>IF(COUNTIF(เก็บข้อมูลHRD!$B$7:$B$1981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115">
        <v>96</v>
      </c>
      <c r="B100" s="116"/>
      <c r="C100" s="117"/>
      <c r="D100" s="118" t="str">
        <f>IF(COUNTIF(เก็บข้อมูลHRD!$B$7:$B$1981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115">
        <v>97</v>
      </c>
      <c r="B101" s="116"/>
      <c r="C101" s="117"/>
      <c r="D101" s="118" t="str">
        <f>IF(COUNTIF(เก็บข้อมูลHRD!$B$7:$B$1981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115">
        <v>98</v>
      </c>
      <c r="B102" s="116"/>
      <c r="C102" s="117"/>
      <c r="D102" s="118" t="str">
        <f>IF(COUNTIF(เก็บข้อมูลHRD!$B$7:$B$1981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115">
        <v>99</v>
      </c>
      <c r="B103" s="116"/>
      <c r="C103" s="117"/>
      <c r="D103" s="118" t="str">
        <f>IF(COUNTIF(เก็บข้อมูลHRD!$B$7:$B$1981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115">
        <v>100</v>
      </c>
      <c r="B104" s="116"/>
      <c r="C104" s="117"/>
      <c r="D104" s="118" t="str">
        <f>IF(COUNTIF(เก็บข้อมูลHRD!$B$7:$B$1981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115">
        <v>101</v>
      </c>
      <c r="B105" s="116"/>
      <c r="C105" s="117"/>
      <c r="D105" s="118" t="str">
        <f>IF(COUNTIF(เก็บข้อมูลHRD!$B$7:$B$1981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115">
        <v>102</v>
      </c>
      <c r="B106" s="116"/>
      <c r="C106" s="117"/>
      <c r="D106" s="118" t="str">
        <f>IF(COUNTIF(เก็บข้อมูลHRD!$B$7:$B$1981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115">
        <v>103</v>
      </c>
      <c r="B107" s="116"/>
      <c r="C107" s="117"/>
      <c r="D107" s="118" t="str">
        <f>IF(COUNTIF(เก็บข้อมูลHRD!$B$7:$B$1981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>
      <c r="A108" s="115">
        <v>104</v>
      </c>
      <c r="B108" s="116"/>
      <c r="C108" s="117"/>
      <c r="D108" s="118" t="str">
        <f>IF(COUNTIF(เก็บข้อมูลHRD!$B$7:$B$1981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>
      <c r="A109" s="115">
        <v>105</v>
      </c>
      <c r="B109" s="116"/>
      <c r="C109" s="117"/>
      <c r="D109" s="118" t="str">
        <f>IF(COUNTIF(เก็บข้อมูลHRD!$B$7:$B$1981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>
      <c r="A110" s="115">
        <v>106</v>
      </c>
      <c r="B110" s="116"/>
      <c r="C110" s="117"/>
      <c r="D110" s="118" t="str">
        <f>IF(COUNTIF(เก็บข้อมูลHRD!$B$7:$B$1981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>
      <c r="A111" s="115">
        <v>107</v>
      </c>
      <c r="B111" s="116"/>
      <c r="C111" s="117"/>
      <c r="D111" s="118" t="str">
        <f>IF(COUNTIF(เก็บข้อมูลHRD!$B$7:$B$1981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>
      <c r="A112" s="115">
        <v>108</v>
      </c>
      <c r="B112" s="116"/>
      <c r="C112" s="117"/>
      <c r="D112" s="118" t="str">
        <f>IF(COUNTIF(เก็บข้อมูลHRD!$B$7:$B$1981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>
      <c r="A113" s="115">
        <v>109</v>
      </c>
      <c r="B113" s="116"/>
      <c r="C113" s="117"/>
      <c r="D113" s="118" t="str">
        <f>IF(COUNTIF(เก็บข้อมูลHRD!$B$7:$B$1981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>
      <c r="A114" s="115">
        <v>110</v>
      </c>
      <c r="B114" s="116"/>
      <c r="C114" s="117"/>
      <c r="D114" s="118" t="str">
        <f>IF(COUNTIF(เก็บข้อมูลHRD!$B$7:$B$1981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>
      <c r="A115" s="115">
        <v>111</v>
      </c>
      <c r="B115" s="116"/>
      <c r="C115" s="117"/>
      <c r="D115" s="118" t="str">
        <f>IF(COUNTIF(เก็บข้อมูลHRD!$B$7:$B$1981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>
      <c r="A116" s="115">
        <v>112</v>
      </c>
      <c r="B116" s="116"/>
      <c r="C116" s="117"/>
      <c r="D116" s="118" t="str">
        <f>IF(COUNTIF(เก็บข้อมูลHRD!$B$7:$B$1981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>
      <c r="A117" s="115">
        <v>113</v>
      </c>
      <c r="B117" s="116"/>
      <c r="C117" s="117"/>
      <c r="D117" s="118" t="str">
        <f>IF(COUNTIF(เก็บข้อมูลHRD!$B$7:$B$1981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>
      <c r="A118" s="115">
        <v>114</v>
      </c>
      <c r="B118" s="116"/>
      <c r="C118" s="117"/>
      <c r="D118" s="118" t="str">
        <f>IF(COUNTIF(เก็บข้อมูลHRD!$B$7:$B$1981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>
      <c r="A119" s="115">
        <v>115</v>
      </c>
      <c r="B119" s="116"/>
      <c r="C119" s="117"/>
      <c r="D119" s="118" t="str">
        <f>IF(COUNTIF(เก็บข้อมูลHRD!$B$7:$B$1981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>
      <c r="A120" s="115">
        <v>116</v>
      </c>
      <c r="B120" s="116"/>
      <c r="C120" s="117"/>
      <c r="D120" s="118" t="str">
        <f>IF(COUNTIF(เก็บข้อมูลHRD!$B$7:$B$1981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>
      <c r="A121" s="115">
        <v>117</v>
      </c>
      <c r="B121" s="116"/>
      <c r="C121" s="117"/>
      <c r="D121" s="118" t="str">
        <f>IF(COUNTIF(เก็บข้อมูลHRD!$B$7:$B$1981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>
      <c r="A122" s="115">
        <v>118</v>
      </c>
      <c r="B122" s="116"/>
      <c r="C122" s="117"/>
      <c r="D122" s="118" t="str">
        <f>IF(COUNTIF(เก็บข้อมูลHRD!$B$7:$B$1981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>
      <c r="A123" s="115">
        <v>119</v>
      </c>
      <c r="B123" s="116"/>
      <c r="C123" s="117"/>
      <c r="D123" s="118" t="str">
        <f>IF(COUNTIF(เก็บข้อมูลHRD!$B$7:$B$1981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>
      <c r="A124" s="115">
        <v>120</v>
      </c>
      <c r="B124" s="116"/>
      <c r="C124" s="117"/>
      <c r="D124" s="118" t="str">
        <f>IF(COUNTIF(เก็บข้อมูลHRD!$B$7:$B$1981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>
      <c r="A125" s="115">
        <v>121</v>
      </c>
      <c r="B125" s="116"/>
      <c r="C125" s="117"/>
      <c r="D125" s="118" t="str">
        <f>IF(COUNTIF(เก็บข้อมูลHRD!$B$7:$B$1981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>
      <c r="A126" s="115">
        <v>122</v>
      </c>
      <c r="B126" s="116"/>
      <c r="C126" s="117"/>
      <c r="D126" s="118" t="str">
        <f>IF(COUNTIF(เก็บข้อมูลHRD!$B$7:$B$1981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>
      <c r="A127" s="115">
        <v>123</v>
      </c>
      <c r="B127" s="116"/>
      <c r="C127" s="117"/>
      <c r="D127" s="118" t="str">
        <f>IF(COUNTIF(เก็บข้อมูลHRD!$B$7:$B$1981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>
      <c r="A128" s="115">
        <v>124</v>
      </c>
      <c r="B128" s="116"/>
      <c r="C128" s="117"/>
      <c r="D128" s="118" t="str">
        <f>IF(COUNTIF(เก็บข้อมูลHRD!$B$7:$B$1981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>
      <c r="A129" s="115">
        <v>125</v>
      </c>
      <c r="B129" s="116"/>
      <c r="C129" s="117"/>
      <c r="D129" s="118" t="str">
        <f>IF(COUNTIF(เก็บข้อมูลHRD!$B$7:$B$1981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>
      <c r="A130" s="115">
        <v>126</v>
      </c>
      <c r="B130" s="116"/>
      <c r="C130" s="117"/>
      <c r="D130" s="118" t="str">
        <f>IF(COUNTIF(เก็บข้อมูลHRD!$B$7:$B$1981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>
      <c r="A131" s="115">
        <v>127</v>
      </c>
      <c r="B131" s="116"/>
      <c r="C131" s="117"/>
      <c r="D131" s="118" t="str">
        <f>IF(COUNTIF(เก็บข้อมูลHRD!$B$7:$B$1981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>
      <c r="A132" s="115">
        <v>128</v>
      </c>
      <c r="B132" s="116"/>
      <c r="C132" s="117"/>
      <c r="D132" s="118" t="str">
        <f>IF(COUNTIF(เก็บข้อมูลHRD!$B$7:$B$1981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>
      <c r="A133" s="115">
        <v>129</v>
      </c>
      <c r="B133" s="116"/>
      <c r="C133" s="117"/>
      <c r="D133" s="118" t="str">
        <f>IF(COUNTIF(เก็บข้อมูลHRD!$B$7:$B$1981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>
      <c r="A134" s="115">
        <v>130</v>
      </c>
      <c r="B134" s="116"/>
      <c r="C134" s="117"/>
      <c r="D134" s="118" t="str">
        <f>IF(COUNTIF(เก็บข้อมูลHRD!$B$7:$B$1981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>
      <c r="A135" s="115">
        <v>131</v>
      </c>
      <c r="B135" s="116"/>
      <c r="C135" s="117"/>
      <c r="D135" s="118" t="str">
        <f>IF(COUNTIF(เก็บข้อมูลHRD!$B$7:$B$1981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>
      <c r="A136" s="115">
        <v>132</v>
      </c>
      <c r="B136" s="116"/>
      <c r="C136" s="117"/>
      <c r="D136" s="118" t="str">
        <f>IF(COUNTIF(เก็บข้อมูลHRD!$B$7:$B$1981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>
      <c r="A137" s="115">
        <v>133</v>
      </c>
      <c r="B137" s="116"/>
      <c r="C137" s="117"/>
      <c r="D137" s="118" t="str">
        <f>IF(COUNTIF(เก็บข้อมูลHRD!$B$7:$B$1981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>
      <c r="A138" s="115">
        <v>134</v>
      </c>
      <c r="B138" s="116"/>
      <c r="C138" s="117"/>
      <c r="D138" s="118" t="str">
        <f>IF(COUNTIF(เก็บข้อมูลHRD!$B$7:$B$1981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>
      <c r="A139" s="115">
        <v>135</v>
      </c>
      <c r="B139" s="116"/>
      <c r="C139" s="117"/>
      <c r="D139" s="118" t="str">
        <f>IF(COUNTIF(เก็บข้อมูลHRD!$B$7:$B$1981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>
      <c r="A140" s="115">
        <v>136</v>
      </c>
      <c r="B140" s="116"/>
      <c r="C140" s="117"/>
      <c r="D140" s="118" t="str">
        <f>IF(COUNTIF(เก็บข้อมูลHRD!$B$7:$B$1981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>
      <c r="A141" s="115">
        <v>137</v>
      </c>
      <c r="B141" s="116"/>
      <c r="C141" s="117"/>
      <c r="D141" s="118" t="str">
        <f>IF(COUNTIF(เก็บข้อมูลHRD!$B$7:$B$1981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>
      <c r="A142" s="115">
        <v>138</v>
      </c>
      <c r="B142" s="116"/>
      <c r="C142" s="117"/>
      <c r="D142" s="118" t="str">
        <f>IF(COUNTIF(เก็บข้อมูลHRD!$B$7:$B$1981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>
      <c r="A143" s="115">
        <v>139</v>
      </c>
      <c r="B143" s="116"/>
      <c r="C143" s="117"/>
      <c r="D143" s="118" t="str">
        <f>IF(COUNTIF(เก็บข้อมูลHRD!$B$7:$B$1981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>
      <c r="A144" s="115">
        <v>140</v>
      </c>
      <c r="B144" s="116"/>
      <c r="C144" s="117"/>
      <c r="D144" s="118" t="str">
        <f>IF(COUNTIF(เก็บข้อมูลHRD!$B$7:$B$1981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>
      <c r="A145" s="115">
        <v>141</v>
      </c>
      <c r="B145" s="116"/>
      <c r="C145" s="117"/>
      <c r="D145" s="118" t="str">
        <f>IF(COUNTIF(เก็บข้อมูลHRD!$B$7:$B$1981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>
      <c r="A146" s="115">
        <v>142</v>
      </c>
      <c r="B146" s="116"/>
      <c r="C146" s="117"/>
      <c r="D146" s="118" t="str">
        <f>IF(COUNTIF(เก็บข้อมูลHRD!$B$7:$B$1981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>
      <c r="A147" s="115">
        <v>143</v>
      </c>
      <c r="B147" s="116"/>
      <c r="C147" s="117"/>
      <c r="D147" s="118" t="str">
        <f>IF(COUNTIF(เก็บข้อมูลHRD!$B$7:$B$1981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>
      <c r="A148" s="115">
        <v>144</v>
      </c>
      <c r="B148" s="116"/>
      <c r="C148" s="117"/>
      <c r="D148" s="118" t="str">
        <f>IF(COUNTIF(เก็บข้อมูลHRD!$B$7:$B$1981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>
      <c r="A149" s="115">
        <v>145</v>
      </c>
      <c r="B149" s="116"/>
      <c r="C149" s="117"/>
      <c r="D149" s="118" t="str">
        <f>IF(COUNTIF(เก็บข้อมูลHRD!$B$7:$B$1981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>
      <c r="A150" s="115">
        <v>146</v>
      </c>
      <c r="B150" s="116"/>
      <c r="C150" s="117"/>
      <c r="D150" s="118" t="str">
        <f>IF(COUNTIF(เก็บข้อมูลHRD!$B$7:$B$1981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>
      <c r="A151" s="115">
        <v>147</v>
      </c>
      <c r="B151" s="116"/>
      <c r="C151" s="117"/>
      <c r="D151" s="118" t="str">
        <f>IF(COUNTIF(เก็บข้อมูลHRD!$B$7:$B$1981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>
      <c r="A152" s="115">
        <v>148</v>
      </c>
      <c r="B152" s="116"/>
      <c r="C152" s="117"/>
      <c r="D152" s="118" t="str">
        <f>IF(COUNTIF(เก็บข้อมูลHRD!$B$7:$B$1981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>
      <c r="A153" s="115">
        <v>149</v>
      </c>
      <c r="B153" s="116"/>
      <c r="C153" s="117"/>
      <c r="D153" s="118" t="str">
        <f>IF(COUNTIF(เก็บข้อมูลHRD!$B$7:$B$1981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>
      <c r="A154" s="115">
        <v>150</v>
      </c>
      <c r="B154" s="116"/>
      <c r="C154" s="117"/>
      <c r="D154" s="118" t="str">
        <f>IF(COUNTIF(เก็บข้อมูลHRD!$B$7:$B$1981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Windows User</cp:lastModifiedBy>
  <cp:lastPrinted>2021-03-09T09:28:35Z</cp:lastPrinted>
  <dcterms:created xsi:type="dcterms:W3CDTF">2019-10-21T02:57:05Z</dcterms:created>
  <dcterms:modified xsi:type="dcterms:W3CDTF">2021-03-12T03:42:12Z</dcterms:modified>
</cp:coreProperties>
</file>